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4921" windowWidth="7830" windowHeight="6210" firstSheet="1" activeTab="3"/>
  </bookViews>
  <sheets>
    <sheet name="zał.nr 1 dochody " sheetId="1" r:id="rId1"/>
    <sheet name="zał.nr 2 wydatki" sheetId="2" r:id="rId2"/>
    <sheet name="zał.nr 3-doch.i wyd.zadań zlec." sheetId="3" r:id="rId3"/>
    <sheet name="zał.nr 4 GFOŚiGW" sheetId="4" r:id="rId4"/>
  </sheets>
  <definedNames>
    <definedName name="_xlnm.Print_Area" localSheetId="0">'zał.nr 1 dochody '!$A$1:$F$119</definedName>
    <definedName name="_xlnm.Print_Area" localSheetId="1">'zał.nr 2 wydatki'!$A$1:$D$458</definedName>
    <definedName name="_xlnm.Print_Area" localSheetId="2">'zał.nr 3-doch.i wyd.zadań zlec.'!#REF!</definedName>
    <definedName name="_xlnm.Print_Area" localSheetId="3">'zał.nr 4 GFOŚiGW'!#REF!</definedName>
  </definedNames>
  <calcPr fullCalcOnLoad="1"/>
</workbook>
</file>

<file path=xl/sharedStrings.xml><?xml version="1.0" encoding="utf-8"?>
<sst xmlns="http://schemas.openxmlformats.org/spreadsheetml/2006/main" count="1447" uniqueCount="602">
  <si>
    <t>wydatki rzeczowe-koszty operacyjne i prowizje bankowe</t>
  </si>
  <si>
    <t>6620</t>
  </si>
  <si>
    <t>na</t>
  </si>
  <si>
    <t xml:space="preserve">Dział </t>
  </si>
  <si>
    <t>Wyszczególnienie</t>
  </si>
  <si>
    <t>rozdz.</t>
  </si>
  <si>
    <t>nazwa działu, rozdziału</t>
  </si>
  <si>
    <t xml:space="preserve"> </t>
  </si>
  <si>
    <t>Ośrodki Doradztwa Rolniczego</t>
  </si>
  <si>
    <t>udział gminy w modernizacji szpitala powiatowego</t>
  </si>
  <si>
    <t>Zwalczanie chorób zakaźnych zwierząt</t>
  </si>
  <si>
    <t>składki na ubezpieczenia społeczne</t>
  </si>
  <si>
    <t>składki na Fundusz Pracy</t>
  </si>
  <si>
    <t>Pozostała działalność</t>
  </si>
  <si>
    <t xml:space="preserve">Ochotnicze Straże Pożarne </t>
  </si>
  <si>
    <t>dodatkowe wynagrodzenie roczne</t>
  </si>
  <si>
    <t>przychody</t>
  </si>
  <si>
    <t>Rada Gminy  ( w tym  Rady Osiedlowe)</t>
  </si>
  <si>
    <t>Gospodarka gruntami i nieruchomościami</t>
  </si>
  <si>
    <t>OŚWIATA I WYCHOWANIE</t>
  </si>
  <si>
    <t xml:space="preserve">Szkoły podstawowe    </t>
  </si>
  <si>
    <t>Gimnazja</t>
  </si>
  <si>
    <t>podróże krajowe</t>
  </si>
  <si>
    <t>Biblioteki</t>
  </si>
  <si>
    <t>OCHRONA ZDROWIA</t>
  </si>
  <si>
    <t>Przeciwdziałanie alkoholizmowi</t>
  </si>
  <si>
    <t>Ośrodek Pomocy Społecznej</t>
  </si>
  <si>
    <t>zakup energii</t>
  </si>
  <si>
    <t>Dodatki mieszkaniowe</t>
  </si>
  <si>
    <t>KULTURA FIZYCZNA I SPORT</t>
  </si>
  <si>
    <t>Instytucje kultury fizycznej</t>
  </si>
  <si>
    <t>Urzędy Wojewódzkie</t>
  </si>
  <si>
    <t>odpis na FŚS</t>
  </si>
  <si>
    <t>Urzędy Gminy</t>
  </si>
  <si>
    <t>Obrona cywilna</t>
  </si>
  <si>
    <t>RÓŻNE ROZLICZENIA</t>
  </si>
  <si>
    <t>Rezerwy ogólne i celowe</t>
  </si>
  <si>
    <t>a</t>
  </si>
  <si>
    <t>Rezerwa  ogólna    0,7%-1%</t>
  </si>
  <si>
    <t>b</t>
  </si>
  <si>
    <t>Rezerwy celowe, w tym:</t>
  </si>
  <si>
    <t>na remont placówek oświatowych</t>
  </si>
  <si>
    <t>ROLNICTWO  I  ŁOWIECTWO</t>
  </si>
  <si>
    <t>010</t>
  </si>
  <si>
    <t>01002</t>
  </si>
  <si>
    <t>01022</t>
  </si>
  <si>
    <t>4210</t>
  </si>
  <si>
    <t>4300</t>
  </si>
  <si>
    <t>3030</t>
  </si>
  <si>
    <t>01008</t>
  </si>
  <si>
    <t>4270</t>
  </si>
  <si>
    <t>4110</t>
  </si>
  <si>
    <t>4120</t>
  </si>
  <si>
    <t>01010</t>
  </si>
  <si>
    <t>Infrastruktura wodociągowa i sanitacyjna wsi</t>
  </si>
  <si>
    <t>6050</t>
  </si>
  <si>
    <t>01095</t>
  </si>
  <si>
    <t>zakup materiałów i wyposażenia</t>
  </si>
  <si>
    <t>TRANSPORT  I  ŁĄCZNOŚĆ</t>
  </si>
  <si>
    <t>600</t>
  </si>
  <si>
    <t>60014</t>
  </si>
  <si>
    <t>Drogi publiczne  powiatowe</t>
  </si>
  <si>
    <t>60016</t>
  </si>
  <si>
    <t>Drogi publiczne gminne</t>
  </si>
  <si>
    <t>700</t>
  </si>
  <si>
    <t>70005</t>
  </si>
  <si>
    <t>70095</t>
  </si>
  <si>
    <t>4260</t>
  </si>
  <si>
    <t>710</t>
  </si>
  <si>
    <t>DZIAŁALNOŚĆ   USŁUGOWA</t>
  </si>
  <si>
    <t>71004</t>
  </si>
  <si>
    <t>Plany zagospodarowania przestrzennego</t>
  </si>
  <si>
    <t xml:space="preserve">GOSPODARKA MIESZKANIOWA </t>
  </si>
  <si>
    <t>750</t>
  </si>
  <si>
    <t>ADMINISTRACJA  PUBLICZNA</t>
  </si>
  <si>
    <t>75011</t>
  </si>
  <si>
    <t>przebudowa budynku w parku z placem przy Pl.Wolności</t>
  </si>
  <si>
    <t>Pomoc społeczna</t>
  </si>
  <si>
    <t>852</t>
  </si>
  <si>
    <t>dochody z  usług</t>
  </si>
  <si>
    <t>3020</t>
  </si>
  <si>
    <t>ekwiwalenty za używanie , pranie odzieży roboczej</t>
  </si>
  <si>
    <t>4010</t>
  </si>
  <si>
    <t>4040</t>
  </si>
  <si>
    <t xml:space="preserve">zakup usług remontowych w tym konserwacja </t>
  </si>
  <si>
    <t>4410</t>
  </si>
  <si>
    <t>4440</t>
  </si>
  <si>
    <t>75022</t>
  </si>
  <si>
    <t>zakup usług remontowych</t>
  </si>
  <si>
    <t>4430</t>
  </si>
  <si>
    <t>4100</t>
  </si>
  <si>
    <t>wynagrodzenia agencyjno-prowizyjne</t>
  </si>
  <si>
    <t>75095</t>
  </si>
  <si>
    <t>75023</t>
  </si>
  <si>
    <t>Działalność usługowa</t>
  </si>
  <si>
    <t xml:space="preserve">odpisy na zakładowy FŚS dla emerytów i renc. </t>
  </si>
  <si>
    <t>zleconych</t>
  </si>
  <si>
    <t>wynagrodzenia bezosobowe(umowy zlecenia,o dzieło)</t>
  </si>
  <si>
    <t>wynagrodzenia osobowe</t>
  </si>
  <si>
    <t>zakup usług pozostałych</t>
  </si>
  <si>
    <t>754</t>
  </si>
  <si>
    <t>wydatki majątkowe, w tym:</t>
  </si>
  <si>
    <t>75412</t>
  </si>
  <si>
    <t>podróże służbowe krajowe</t>
  </si>
  <si>
    <t>odpisy na zakładowy FŚS</t>
  </si>
  <si>
    <t>75414</t>
  </si>
  <si>
    <t>757</t>
  </si>
  <si>
    <t>OBSŁUGA DŁUGU PUBLICZNEGO</t>
  </si>
  <si>
    <t>75702</t>
  </si>
  <si>
    <t>8070</t>
  </si>
  <si>
    <t>odsetki od pożyczek i kredytów</t>
  </si>
  <si>
    <t>758</t>
  </si>
  <si>
    <t>75818</t>
  </si>
  <si>
    <t>4810</t>
  </si>
  <si>
    <t>801</t>
  </si>
  <si>
    <t>80101</t>
  </si>
  <si>
    <t>3240</t>
  </si>
  <si>
    <t>2540</t>
  </si>
  <si>
    <t>dotacja podmiotowa  dla niepublicznej szkoły</t>
  </si>
  <si>
    <t>4240</t>
  </si>
  <si>
    <t>różne opłaty i składki(ubezpieczenia rzeczowe)</t>
  </si>
  <si>
    <t>80104</t>
  </si>
  <si>
    <t>80110</t>
  </si>
  <si>
    <t>Oprocentowanie środków na koncie</t>
  </si>
  <si>
    <t>6310</t>
  </si>
  <si>
    <t>na realizację zadań</t>
  </si>
  <si>
    <t>konkursy: ekologiczne w szkołach, mieszkajmy piekniej,</t>
  </si>
  <si>
    <t>pielęgnacja i wycinka drzewostanu, utrzymanie terenów gminnych, likwidacja dzikich wysypisk, organizacja akcji "Sprzątanie Świata 2005", dopłata do wywozu odpadów zebranych selektywnie, wywóz bioodpadów.</t>
  </si>
  <si>
    <t>podatek VAT od użytkowania wieczystego pomniejszający dochody gminy z tego tytułu</t>
  </si>
  <si>
    <t>Wydatki</t>
  </si>
  <si>
    <t>Rekompensaty utraconych dochodów w podatkach i opłatach lokalnych</t>
  </si>
  <si>
    <t>2680</t>
  </si>
  <si>
    <t>Świadczenia rodzinne, zaliczka alimentacyjna oraz składki na ubezpieczenia emerytalne i rentowe z ubezpieczenia społecznego</t>
  </si>
  <si>
    <t>Program Współpracy Przygranicznej Phare</t>
  </si>
  <si>
    <t>Razem dochody i przychody w  2006r.</t>
  </si>
  <si>
    <r>
      <t>Inwestycje</t>
    </r>
    <r>
      <rPr>
        <sz val="10"/>
        <rFont val="Arial"/>
        <family val="2"/>
      </rPr>
      <t>-centrum sportowo-rekreacyjno-kulturalne(projekt)</t>
    </r>
  </si>
  <si>
    <t>Razem wydatki i rozchody w  2006r.</t>
  </si>
  <si>
    <t>wodociag Jaski, Dobki, Rosochackie; kanalizacja Jaśki</t>
  </si>
  <si>
    <t>budowa schroniska dla zwierząt</t>
  </si>
  <si>
    <t>dotacja do remontu chodnika ul.Sembrzyckiego</t>
  </si>
  <si>
    <t>nagrody DEN i inne</t>
  </si>
  <si>
    <t>dotacja podmiotowa  dla niepublicznego gimnazjum</t>
  </si>
  <si>
    <t>80113</t>
  </si>
  <si>
    <t>Dowożenie uczniów do szkół</t>
  </si>
  <si>
    <t>853</t>
  </si>
  <si>
    <t xml:space="preserve">Ośrodki wsparcia </t>
  </si>
  <si>
    <t>Zasiłki i pomoc w naturze oraz składki na ubezpie-</t>
  </si>
  <si>
    <t>3110</t>
  </si>
  <si>
    <t>4130</t>
  </si>
  <si>
    <t>851</t>
  </si>
  <si>
    <t>2830</t>
  </si>
  <si>
    <t>85154</t>
  </si>
  <si>
    <t>6060</t>
  </si>
  <si>
    <t xml:space="preserve">Usługi opiekuńcze i specjalistyczne usługi opiekuńcze </t>
  </si>
  <si>
    <t>854</t>
  </si>
  <si>
    <t>EDUKACYJNA OPIEKA WYCHOWAWCZA</t>
  </si>
  <si>
    <t>85401</t>
  </si>
  <si>
    <t>Świetlice szkolne</t>
  </si>
  <si>
    <t>85418</t>
  </si>
  <si>
    <t>Przeciwdziałanie i ograniczanie skutków patologii społ.</t>
  </si>
  <si>
    <t>900</t>
  </si>
  <si>
    <t>921</t>
  </si>
  <si>
    <t>KULTURA I  OCHRONA DZIEDZICTWA NAROD.</t>
  </si>
  <si>
    <t>90001</t>
  </si>
  <si>
    <t>Gospodarka ściekowa i ochrona wód</t>
  </si>
  <si>
    <t>90002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</si>
  <si>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</si>
  <si>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</si>
  <si>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</si>
  <si>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</si>
  <si>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</si>
  <si>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</si>
  <si>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</si>
  <si>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92108</t>
  </si>
  <si>
    <t>Filharmonie, orkiestry, chóry i kapele</t>
  </si>
  <si>
    <t>92109</t>
  </si>
  <si>
    <t>Domy i ośrodki kultury, świetlice i kluby</t>
  </si>
  <si>
    <t>92116</t>
  </si>
  <si>
    <t>926</t>
  </si>
  <si>
    <t>92604</t>
  </si>
  <si>
    <t>92605</t>
  </si>
  <si>
    <t>modernizacja ul. Cisowej ( projekt)</t>
  </si>
  <si>
    <t>uzbrojenie techniczne ul. Zielona</t>
  </si>
  <si>
    <t>wodociag Kukowo, Zajdy</t>
  </si>
  <si>
    <t>modernizacja drogi Zajdy, Ślepie I etap</t>
  </si>
  <si>
    <t>modernizacja drogi Sedranki-przy świetlicy</t>
  </si>
  <si>
    <t>Zadania w zakresie kultury fizycznej i sportu</t>
  </si>
  <si>
    <t>92695</t>
  </si>
  <si>
    <t>Obsługa kredytów i pożyczek j.s.t.</t>
  </si>
  <si>
    <t>WYSZCZEGÓLNIENIE</t>
  </si>
  <si>
    <t>Dz.</t>
  </si>
  <si>
    <t>sprzedaż usług</t>
  </si>
  <si>
    <t>Szkoły podstawowe</t>
  </si>
  <si>
    <t>Kultura fizyczna i sport</t>
  </si>
  <si>
    <t>opłata eksploatacyjna</t>
  </si>
  <si>
    <t>4230</t>
  </si>
  <si>
    <t>zakup leków i materiałów medycznych</t>
  </si>
  <si>
    <t xml:space="preserve">podatek rolny </t>
  </si>
  <si>
    <t xml:space="preserve">podatek leśny </t>
  </si>
  <si>
    <t>podatek od nieruchomości</t>
  </si>
  <si>
    <t>podatek od środków transportowych</t>
  </si>
  <si>
    <t>podatek od spadków i darowizn</t>
  </si>
  <si>
    <t>wpływy z partycypacji mieszkańców</t>
  </si>
  <si>
    <t>Przebudowa budynku przedszkola na centrum integracji kulturalnej w Olecku przy ul. Kopernika 6</t>
  </si>
  <si>
    <t>podatek od posiadanych psów</t>
  </si>
  <si>
    <t>opłata skarbowa</t>
  </si>
  <si>
    <t>Wpływy z podatku rolnego, leśnego, podatku od spadków i darowizn, podatku od czynności cywilnoprawnych oraz podatków i opłat lokalnych od osób fizycznych</t>
  </si>
  <si>
    <t>zakup sprzętu komputerowego i kopiarki cyfrowej</t>
  </si>
  <si>
    <t>Różne rozliczenia finansowe</t>
  </si>
  <si>
    <t>Gospodarka mieszkaniowa</t>
  </si>
  <si>
    <t>Ochrona zdrowia</t>
  </si>
  <si>
    <t xml:space="preserve">Oświata i wychowanie </t>
  </si>
  <si>
    <t>Różne  rozliczenia</t>
  </si>
  <si>
    <t>Bezpieczeństwo publiczne i ochrona przeciwpożarowa</t>
  </si>
  <si>
    <t>75411</t>
  </si>
  <si>
    <t>Komenda Powiatowa Państwowej Straży Pożarnej</t>
  </si>
  <si>
    <t>Udział w podatku od osób fizycznych i prawnych</t>
  </si>
  <si>
    <t>6,71% udział w pod.doch. od osób prawnych</t>
  </si>
  <si>
    <t>Część wyrównawcza subwencji ogólnej</t>
  </si>
  <si>
    <t>Część równoważąca subwencji ogólnej</t>
  </si>
  <si>
    <t>Terenowe ośrodki pomocy społecznej</t>
  </si>
  <si>
    <t>6650</t>
  </si>
  <si>
    <t>składki na ubezpieczenie społeczne</t>
  </si>
  <si>
    <t>Urzedy naczeln. organów władzy, kontr.i sąd.</t>
  </si>
  <si>
    <t>Część oświatowa subwencji ogólnej dla j.s.t.</t>
  </si>
  <si>
    <t>Rolnictwo i łowiectwo</t>
  </si>
  <si>
    <t>Administracja publiczna</t>
  </si>
  <si>
    <t>80145</t>
  </si>
  <si>
    <t>Komisje egzaminacyjne</t>
  </si>
  <si>
    <t>wpływy z opłaty stałej</t>
  </si>
  <si>
    <t>majątkowe (grupa paragrafów  6)</t>
  </si>
  <si>
    <t>podatek od czynności cywilnoprawnych</t>
  </si>
  <si>
    <t>wpływy z opłaty targowej</t>
  </si>
  <si>
    <t>wpływy z opłaty miejscowej</t>
  </si>
  <si>
    <t>wpływy z opłaty administracyjnej</t>
  </si>
  <si>
    <t>75801</t>
  </si>
  <si>
    <t>75814</t>
  </si>
  <si>
    <t>756</t>
  </si>
  <si>
    <t>Wpływy z różnych opłat</t>
  </si>
  <si>
    <t>80195</t>
  </si>
  <si>
    <t>751</t>
  </si>
  <si>
    <t>75101</t>
  </si>
  <si>
    <t>85202</t>
  </si>
  <si>
    <t>Domy pomocy społecznej</t>
  </si>
  <si>
    <t>4330</t>
  </si>
  <si>
    <t>opłaty za pobyt w domu pomocy społecznej</t>
  </si>
  <si>
    <t>92105</t>
  </si>
  <si>
    <t>Pozostałe zadania w zakresie kultury</t>
  </si>
  <si>
    <t>zakup materiałów i wyposażenia(ORM-1535)</t>
  </si>
  <si>
    <t>zakup usług pozostałych(ORM-465)</t>
  </si>
  <si>
    <t>prenumerata czasopism, zakup sadzonek drzew i krzewów</t>
  </si>
  <si>
    <t>0690</t>
  </si>
  <si>
    <t>Zasiłki i pomoc w naturze oraz składki na ubezp.</t>
  </si>
  <si>
    <t>Leśnictwo</t>
  </si>
  <si>
    <t>02001</t>
  </si>
  <si>
    <t>020</t>
  </si>
  <si>
    <t>Gospodarka leśna-czynsz za obszary łowieckie</t>
  </si>
  <si>
    <t>opłata prolongacyjna</t>
  </si>
  <si>
    <t>odsetki hipoteczne</t>
  </si>
  <si>
    <t>630</t>
  </si>
  <si>
    <t>TURYSTYKA</t>
  </si>
  <si>
    <t>63095</t>
  </si>
  <si>
    <t>4520</t>
  </si>
  <si>
    <t xml:space="preserve"> odsetki  za zwłokę</t>
  </si>
  <si>
    <t>71013</t>
  </si>
  <si>
    <t>Prace geodezyjne i kartograficzne(nieinwest.)</t>
  </si>
  <si>
    <t>2820</t>
  </si>
  <si>
    <t>wydatki inwestycyjne</t>
  </si>
  <si>
    <t>zakup materiałów ( impregnat, narzedzia, itp..)</t>
  </si>
  <si>
    <t>wydatki inwestycyjne-selektywna zbiórka (kontenery)</t>
  </si>
  <si>
    <t>budowa Zakładu Unieszkodliwiania Odpadów w Siedliskach"</t>
  </si>
  <si>
    <t>doposażenie placu zabaw w parku Pl.Wolności</t>
  </si>
  <si>
    <t>remont chodnika przy ul. Ełckiej (udział gminy50%)</t>
  </si>
  <si>
    <t>inwestycje -selektywna zbiórka odpadów, ZUO</t>
  </si>
  <si>
    <t>świadczenie za wykonywanie prac społecznie użytecznych</t>
  </si>
  <si>
    <t>dotacja celowa dla stowarzyszenia na zakup sprzętu</t>
  </si>
  <si>
    <t>63003</t>
  </si>
  <si>
    <t>Zadania z zakresu upowszechniania turystyki</t>
  </si>
  <si>
    <t>4220</t>
  </si>
  <si>
    <t>zakup środków żywności</t>
  </si>
  <si>
    <t>BEZPIECZEŃSTWO PUBLICZNE I OCHRONA P/POŻ.</t>
  </si>
  <si>
    <t xml:space="preserve">Gospodarka odpadami </t>
  </si>
  <si>
    <t>Plan</t>
  </si>
  <si>
    <t>I.</t>
  </si>
  <si>
    <t>II.</t>
  </si>
  <si>
    <t>III.</t>
  </si>
  <si>
    <t>Lp.</t>
  </si>
  <si>
    <t>dotacja</t>
  </si>
  <si>
    <t>Przedszkola</t>
  </si>
  <si>
    <t>Zasiłki i pomoc w naturze oraz składki na ubezpieczenia emerytalne i rentowe</t>
  </si>
  <si>
    <t>w tym paragraf 2830</t>
  </si>
  <si>
    <t>992</t>
  </si>
  <si>
    <t>75616</t>
  </si>
  <si>
    <t>odsetki związane z poborem podatków, opłat i niepodatkowych należności budżetowych</t>
  </si>
  <si>
    <t>2480</t>
  </si>
  <si>
    <t>4170</t>
  </si>
  <si>
    <t>wynagrodzenia bezosobowe(umowy-zlecenia,o dzieło)</t>
  </si>
  <si>
    <t>dotacja podmiotowa dla samorządowej instytucji kultury</t>
  </si>
  <si>
    <t>dotacja podmiotowa dla samorządowej instyt.kultury</t>
  </si>
  <si>
    <t>Rozchody, w tym:</t>
  </si>
  <si>
    <t>spłata rat kredytów</t>
  </si>
  <si>
    <t>spłata rat pożyczek</t>
  </si>
  <si>
    <t>zakup energii-wody</t>
  </si>
  <si>
    <t>75495</t>
  </si>
  <si>
    <t>Pozostała działalność-</t>
  </si>
  <si>
    <t>dotacja - udział w kosztach dozynek 2006 Gm.Wieliczki</t>
  </si>
  <si>
    <t>DOCHODY OD OSÓB PRAWNYCH, OD OSÓB FIZYCZNYCH I OD INNYCH JEDN. NIE POS. OSOBOWOŚCI PRAWNYCH ORAZ WYDATKI ZWIĄZANE Z ICH POBOREM</t>
  </si>
  <si>
    <t>remont przepustów,wiat przystankowych,nawierzchni</t>
  </si>
  <si>
    <t>wydatki majatkowe:</t>
  </si>
  <si>
    <t>POZOSTAŁE ZADANIA W ZAKRESIE POLITYKI SPOŁECZNEJ</t>
  </si>
  <si>
    <t>85311</t>
  </si>
  <si>
    <t>Rehabilitacja zawodowa i społeczna osób niepełnosprawnych</t>
  </si>
  <si>
    <t>wydatki na obsługę długu</t>
  </si>
  <si>
    <t>przeznaczone</t>
  </si>
  <si>
    <t>§</t>
  </si>
  <si>
    <t>2010</t>
  </si>
  <si>
    <t xml:space="preserve">składki na ubezpieczenia zdrowotne </t>
  </si>
  <si>
    <t xml:space="preserve">usługi opiekuńcze  specjalistyczne </t>
  </si>
  <si>
    <t>URZĘDY NACZELNYCH ORGANÓW WŁADZY PAŃSTWOWEJ, KONTROLI I OCHRONY PRAWA ORAZ SĄDOWNICTWA.</t>
  </si>
  <si>
    <t>Razem</t>
  </si>
  <si>
    <t>1. środki pieniężne</t>
  </si>
  <si>
    <t>2. Należności</t>
  </si>
  <si>
    <t xml:space="preserve">3. Zobowiązania </t>
  </si>
  <si>
    <t>Stan funduszu na koniec roku, w tym:</t>
  </si>
  <si>
    <t xml:space="preserve">4220 </t>
  </si>
  <si>
    <t xml:space="preserve">4410 </t>
  </si>
  <si>
    <t>nagrody i wydatki nie zaliczane do wynagrodzeń</t>
  </si>
  <si>
    <t xml:space="preserve">4300 </t>
  </si>
  <si>
    <t>na 2006r.</t>
  </si>
  <si>
    <t>konserwacja oswietlenia ulicznego</t>
  </si>
  <si>
    <t xml:space="preserve">różne opłaty i składki </t>
  </si>
  <si>
    <t>wydatki na rzecz osób fizycznych</t>
  </si>
  <si>
    <t>2360</t>
  </si>
  <si>
    <t>świadczenia społeczne</t>
  </si>
  <si>
    <t>6059</t>
  </si>
  <si>
    <t>Urzędy naczelnych organów władzy państwowej, kontroli</t>
  </si>
  <si>
    <t>Dochody od osób prawnych, od osób fizycznych i od innych jednostek nieposiadających osobowości prawnej oraz wydatki związane z ich poborem</t>
  </si>
  <si>
    <t>zasiłki stałe  -  zadania zlecone</t>
  </si>
  <si>
    <t>zasiłki okresowe- zadania własne (dotacja)</t>
  </si>
  <si>
    <t>85212</t>
  </si>
  <si>
    <t>Składki na ubezpieczenia zdrowotne opłacane za osoby pobierające niektóre świadczenia z pomocy społecznej oraz niektóre świadczenia rodzinne</t>
  </si>
  <si>
    <t>92195</t>
  </si>
  <si>
    <t>dotacja celowa na realizację zadań własnych gminy</t>
  </si>
  <si>
    <t>2006r.</t>
  </si>
  <si>
    <t>35,95% udział w pod.doch.od osób fizycznych</t>
  </si>
  <si>
    <t>dotacja do inwestycji w ramach Związku Międzygminnego - budowa Zakładu Unieszkodliwiania Odpadów w Siedliskach</t>
  </si>
  <si>
    <t>dotacja na dofinansowanie inwestycji - selektywna zbiórka odpadów komunalnych (kontenery)</t>
  </si>
  <si>
    <t>Plan dochodów budżetu gminy na 2006 rok</t>
  </si>
  <si>
    <t>Plan wydatków budżetu gminy na 2006 rok.</t>
  </si>
  <si>
    <t xml:space="preserve"> zleconych ustawami w 2006r.</t>
  </si>
  <si>
    <t>Środowiska i Gospodarki Wodnej na 2006 rok</t>
  </si>
  <si>
    <t>0140</t>
  </si>
  <si>
    <t>75075</t>
  </si>
  <si>
    <t>Pozostała działalność- program "Posiłek dla potrzebujących"</t>
  </si>
  <si>
    <t>Ośrodki wsparcia - ŚDS</t>
  </si>
  <si>
    <t>usuwanie porzuconej padliny, tablice ostrzegawcze</t>
  </si>
  <si>
    <t>01036</t>
  </si>
  <si>
    <t>Restrukturyzacja i modernizacja sektora żywnościowego oraz rozwój obszarów wiejskich</t>
  </si>
  <si>
    <t>Budowa świetlicy wiejskiej z boksem garażowym na wóz OSP w Borawskich</t>
  </si>
  <si>
    <t>zakup wiat przystankowych</t>
  </si>
  <si>
    <t>4530</t>
  </si>
  <si>
    <t>podatek VAT od opłat z tytułu użytkowania wieczystego</t>
  </si>
  <si>
    <t>na skutki likwidacji zakładu budżetowego</t>
  </si>
  <si>
    <t>wydatki majątkowe - wniesienie wkładu na budowę drugiego budynku mieszkalnego</t>
  </si>
  <si>
    <t>6630</t>
  </si>
  <si>
    <t>Elektroniczna platforma funkcjonowania administracji publicznej</t>
  </si>
  <si>
    <t>Promocja jednostek samorządu terytorialnego</t>
  </si>
  <si>
    <t>75404</t>
  </si>
  <si>
    <t>Komendy Wojewódzkie Policji</t>
  </si>
  <si>
    <t>3000</t>
  </si>
  <si>
    <t>wpłaty jednostek na fundusz celowy- Fundusz Wsparcia Policji</t>
  </si>
  <si>
    <t>składki na PFRON</t>
  </si>
  <si>
    <t xml:space="preserve">wydatki remontowe szkół  </t>
  </si>
  <si>
    <t>zakup usług dostępu do sieci internet</t>
  </si>
  <si>
    <t>sala gimnastyczna  przy SP Gąski</t>
  </si>
  <si>
    <t>80103</t>
  </si>
  <si>
    <t>Oddziały przedszkolne w szkołach podstawowych</t>
  </si>
  <si>
    <t>zakup usług - wykonanie szczepień</t>
  </si>
  <si>
    <t>wynagrodzenie bezosobowe (umowy zlecenia, o dzieło)</t>
  </si>
  <si>
    <t>rozbudowa budynku Środowiskowego Domu Samopomocy</t>
  </si>
  <si>
    <t xml:space="preserve">świadczenia społeczne-program "Posiłek dla potrzebujących" </t>
  </si>
  <si>
    <t>składka na rzecz Związku Międzygminnego "Gospodarka komunalna"</t>
  </si>
  <si>
    <t>wynagrodzenia ( umowa o dzieło, zlecenie)</t>
  </si>
  <si>
    <t xml:space="preserve">Dochody i wydatki związane z realizacją zadań z zakresu </t>
  </si>
  <si>
    <t xml:space="preserve">administracji rządowej zleconych gminie i innych </t>
  </si>
  <si>
    <t>Dotacje</t>
  </si>
  <si>
    <t>na zadania</t>
  </si>
  <si>
    <t>zlecone</t>
  </si>
  <si>
    <t>dotacja inwestycyjna</t>
  </si>
  <si>
    <t>wynagrodzenie osobowe- goniec, inkasent</t>
  </si>
  <si>
    <t>6292</t>
  </si>
  <si>
    <t>różne wydatki na rzecz osób fizycznych</t>
  </si>
  <si>
    <t>w zł</t>
  </si>
  <si>
    <t>nagrody i wydatki osobowe nie zaliczane do wynagrodzenia</t>
  </si>
  <si>
    <t>Pobór podatków, opłat i niepodatkowych należności budżetowych</t>
  </si>
  <si>
    <t>2030</t>
  </si>
  <si>
    <t>pożyczki na inwestycje</t>
  </si>
  <si>
    <t xml:space="preserve"> kredyty inwestycyjne</t>
  </si>
  <si>
    <t>Drogi publiczne krajowe</t>
  </si>
  <si>
    <t>85195</t>
  </si>
  <si>
    <t>dożywianie dzieci-zadanie własne(środki gminy)</t>
  </si>
  <si>
    <t>zasiłki celowe- zadania własne(środki gminy)</t>
  </si>
  <si>
    <t xml:space="preserve">świadczenia rodzinne </t>
  </si>
  <si>
    <t>składki na ubezpieczenia emerytalne i rentowe</t>
  </si>
  <si>
    <t>60011</t>
  </si>
  <si>
    <t>składki emerytalne i rentowe od świadczeń</t>
  </si>
  <si>
    <t>budowa remizy strażackiej OSP Lenarty</t>
  </si>
  <si>
    <t>zakup instrumentów dętych, części, materiałów</t>
  </si>
  <si>
    <t xml:space="preserve">wodociąg Gąski,Ślepie, Zajdy </t>
  </si>
  <si>
    <t>kanalizacja sanitarna Olecko-Możne, wodociag Olecko-Możne-Dworek Mazurski</t>
  </si>
  <si>
    <t>budowa ulicy z infrastrukturą na osiedlu Siejnik</t>
  </si>
  <si>
    <t xml:space="preserve">4280 </t>
  </si>
  <si>
    <t>4350</t>
  </si>
  <si>
    <t>Różne opłaty i składki - ubezpieczenie mienia</t>
  </si>
  <si>
    <t>budowa ciagu pieszego od ul.Paderewskiego do ul. 11 Listopada</t>
  </si>
  <si>
    <t>zagospodarowanie terenu między budynkami Składowa 3A,5A i B</t>
  </si>
  <si>
    <t xml:space="preserve"> wodociąg Dworek M.,Pieńki,Dabrowskie,Babki Ol., Możne, Raczki Wielkie</t>
  </si>
  <si>
    <t>zakup sprzetu do Gminnego Centrum Reagowania</t>
  </si>
  <si>
    <t xml:space="preserve"> 4210</t>
  </si>
  <si>
    <t>ubezpieczenie sprzetu i strażaków</t>
  </si>
  <si>
    <t>4480</t>
  </si>
  <si>
    <t>zakup pomocy naukowych</t>
  </si>
  <si>
    <t>różne opłaty i składki</t>
  </si>
  <si>
    <t>4500</t>
  </si>
  <si>
    <t>Przychody, w tym:</t>
  </si>
  <si>
    <t>Wydatki, w tym:</t>
  </si>
  <si>
    <t>bieżące:</t>
  </si>
  <si>
    <t>dotacje celowe na realizację zadań bieżących</t>
  </si>
  <si>
    <t>2440</t>
  </si>
  <si>
    <t>c</t>
  </si>
  <si>
    <t>majątkowe:</t>
  </si>
  <si>
    <t>6260</t>
  </si>
  <si>
    <t>IV.</t>
  </si>
  <si>
    <t>Stan funduszu na początek roku, w tym:</t>
  </si>
  <si>
    <t xml:space="preserve">Plan przychodów i wydatków Gminnego Funduszu Ochrony </t>
  </si>
  <si>
    <t>Dział 900, rozdział 90011</t>
  </si>
  <si>
    <t>Zakup usług pozostałych - imprezy ponadlokalne</t>
  </si>
  <si>
    <t>wynagrodzenia osobowe pracowników</t>
  </si>
  <si>
    <t>0910</t>
  </si>
  <si>
    <t>75621</t>
  </si>
  <si>
    <t>0010</t>
  </si>
  <si>
    <t>0020</t>
  </si>
  <si>
    <t>2310</t>
  </si>
  <si>
    <t>2330</t>
  </si>
  <si>
    <t>2920</t>
  </si>
  <si>
    <t>4280</t>
  </si>
  <si>
    <t>zakup usług zdrowotnych</t>
  </si>
  <si>
    <t xml:space="preserve">wydatki inwestycyjne: </t>
  </si>
  <si>
    <t>utrzymanie dróg, placów, chodników</t>
  </si>
  <si>
    <t>woda, energia elektryczna</t>
  </si>
  <si>
    <t>woda, energia elektryczna, cieplna</t>
  </si>
  <si>
    <t>4420</t>
  </si>
  <si>
    <t>4140</t>
  </si>
  <si>
    <t>składki na FP</t>
  </si>
  <si>
    <t>75647</t>
  </si>
  <si>
    <t>Urzędy naczelnych organów władzypaństwowej,kontroli</t>
  </si>
  <si>
    <t>URZĘDY NACZELNYCH ORGANÓW WŁADZY PAŃSTW.,KONTR.</t>
  </si>
  <si>
    <t>POMOC  SPOŁECZNA</t>
  </si>
  <si>
    <t>85203</t>
  </si>
  <si>
    <t>85213</t>
  </si>
  <si>
    <t>85214</t>
  </si>
  <si>
    <t>85215</t>
  </si>
  <si>
    <t>85219</t>
  </si>
  <si>
    <t>85228</t>
  </si>
  <si>
    <t>85295</t>
  </si>
  <si>
    <t>pomoc materialna dla studentów</t>
  </si>
  <si>
    <t>opłaty za odprowadzanie wód opadowych</t>
  </si>
  <si>
    <t>6010</t>
  </si>
  <si>
    <t>wydatki osobowe nie zaliczane do wynagrodzeń</t>
  </si>
  <si>
    <t>odbudowa ściezki rowerowej na szlaku Jaśki-Duły-Gordejki-Doliwy ( projekt, mostek,odkrzaczenie)</t>
  </si>
  <si>
    <t xml:space="preserve">II etap kanalizacji deszczowej z separatorami </t>
  </si>
  <si>
    <t>Kultura i ochrona dziedzictwa narodowego</t>
  </si>
  <si>
    <t>dotacja na zadanie powierzone-biblioteka</t>
  </si>
  <si>
    <t>2320</t>
  </si>
  <si>
    <t xml:space="preserve">§ </t>
  </si>
  <si>
    <t>75807</t>
  </si>
  <si>
    <t>75831</t>
  </si>
  <si>
    <t>75615</t>
  </si>
  <si>
    <t>wpływy z opłaty adiacenckiej</t>
  </si>
  <si>
    <t>0350</t>
  </si>
  <si>
    <t>0310</t>
  </si>
  <si>
    <t>0320</t>
  </si>
  <si>
    <t>0330</t>
  </si>
  <si>
    <t>0340</t>
  </si>
  <si>
    <t>0360</t>
  </si>
  <si>
    <t>0500</t>
  </si>
  <si>
    <t>0370</t>
  </si>
  <si>
    <t>0410</t>
  </si>
  <si>
    <t>0430</t>
  </si>
  <si>
    <t>0440</t>
  </si>
  <si>
    <t>0450</t>
  </si>
  <si>
    <t>0460</t>
  </si>
  <si>
    <t>0480</t>
  </si>
  <si>
    <t>0490</t>
  </si>
  <si>
    <t>0830</t>
  </si>
  <si>
    <t>0750</t>
  </si>
  <si>
    <t>0470</t>
  </si>
  <si>
    <t>0770</t>
  </si>
  <si>
    <t>0760</t>
  </si>
  <si>
    <t>0920</t>
  </si>
  <si>
    <t>dochody z prowizji, kar umownych, odszkodowań</t>
  </si>
  <si>
    <t>5% udział od opłat na rzecz budż.państwa za zad.zlecone</t>
  </si>
  <si>
    <t>wpływy z usług ( np.specyfikacje, reklama)</t>
  </si>
  <si>
    <t>dochody z czynszów mieszkalnych, dzierżawy i innych</t>
  </si>
  <si>
    <t>dochody z dzierżawy i innych umów</t>
  </si>
  <si>
    <t>Urząd Miejski</t>
  </si>
  <si>
    <t>Przeciwdziałanie alkoholizmowi-wpływy z opłat za zezw.</t>
  </si>
  <si>
    <t>Usługi opiekuńcze -opłaty za usługi opiekuńcze własne</t>
  </si>
  <si>
    <t>Wpływy z pod. doch.od osób fizycznych-karta podatkowa</t>
  </si>
  <si>
    <t xml:space="preserve">OGÓŁEM  WYDATKI, w tym </t>
  </si>
  <si>
    <t>01030</t>
  </si>
  <si>
    <t>Izby rolnicze</t>
  </si>
  <si>
    <t>2850</t>
  </si>
  <si>
    <t>wpłaty gmin na rzecz izb rolniczych( 2% uzysk.wpł.)</t>
  </si>
  <si>
    <t>70021</t>
  </si>
  <si>
    <t>Towarzystwa Budownictwa Społecznego</t>
  </si>
  <si>
    <t>71035</t>
  </si>
  <si>
    <t>Cmentarze</t>
  </si>
  <si>
    <t>Składki na ubezp.zdrowotne za osoby pob.świad</t>
  </si>
  <si>
    <t>zakup usług pozostałych( cmentarze)</t>
  </si>
  <si>
    <t>wydatki rzeczowe-świadczenia wypłacane w ramach pomocy społecznej</t>
  </si>
  <si>
    <t>wydatki rzeczowe-Dodatki mieszkaniowe</t>
  </si>
  <si>
    <t>Melioracje wodne</t>
  </si>
  <si>
    <t>budowa przejazdu ul.M.Konopnickiej-E.Orzeszkowej</t>
  </si>
  <si>
    <t>modernizacja drogi Babki Gąseckie-Pomiany</t>
  </si>
  <si>
    <t>wykupienie gruntów pod drogę Plewki-2 projekty techniczne</t>
  </si>
  <si>
    <t>dotacja celowa na dofinansowanie zadań zleconych do realizacji pozost. jedn. nie zaliczanym do sektora f.p.</t>
  </si>
  <si>
    <t>odpis na FŚS( 5,92x1985x37,5%)</t>
  </si>
  <si>
    <t>Pomoc materialna dla studentów</t>
  </si>
  <si>
    <t>GOSPODARKA KOMUNALNA I OCHRONA ŚRODOWISKA</t>
  </si>
  <si>
    <t>Gospodarka komunalna i ochrona środowiska</t>
  </si>
  <si>
    <t>wpływy ze sprzedaży usług</t>
  </si>
  <si>
    <t>75601</t>
  </si>
  <si>
    <t>75618</t>
  </si>
  <si>
    <t>75619</t>
  </si>
  <si>
    <t>wpływy z przekształcenia prawa użytk.wieczystego</t>
  </si>
  <si>
    <t>wpływy z odpłatnego nabycia prawa własności nieruch.</t>
  </si>
  <si>
    <t>wpływy za zarząd, użytkowanie i użytkow. wieczyste</t>
  </si>
  <si>
    <t xml:space="preserve">dochody z najmu i dzierżawy oraz innych umów </t>
  </si>
  <si>
    <t xml:space="preserve">składki na ubezpieczenia społeczne </t>
  </si>
  <si>
    <t>80146</t>
  </si>
  <si>
    <t>Dokształcanie i doskonalenie nauczycieli</t>
  </si>
  <si>
    <t>czenia społeczne</t>
  </si>
  <si>
    <t>dotacja na utrzymanie czystości dróg powiatowych</t>
  </si>
  <si>
    <t>wpłaty na PFRON</t>
  </si>
  <si>
    <t>wydatków</t>
  </si>
  <si>
    <t>wynajm sali konferencyjnej</t>
  </si>
  <si>
    <t>Wpływy z podatku rolnego, podatku leśnego, podatku od czynności cywilnoprawnych, podatków i opłat lokalnych od osób prawnych i innych jednostek organizacyjnych</t>
  </si>
  <si>
    <t>na wydatki inwestycyjne</t>
  </si>
  <si>
    <t>zakup nagród na olimpiadę wiedzy rolniczej</t>
  </si>
  <si>
    <t>Plany zagospodarowania przestrzennego-dotacja z gminy Świętajno</t>
  </si>
  <si>
    <t>Fundusz Małych Projektów,Polska Granica Wschodnia,Phare 2003</t>
  </si>
  <si>
    <t>71095</t>
  </si>
  <si>
    <t>Stworzenie Lokalnego Planu Rewitalizacji</t>
  </si>
  <si>
    <t>Burmistrza Olecka</t>
  </si>
  <si>
    <t>wpływy z opłat za przedszkole</t>
  </si>
  <si>
    <t>Transport i łączność</t>
  </si>
  <si>
    <t>Dotacja celowa otrzymana z budżetu państwa na zad.bieżące</t>
  </si>
  <si>
    <t>Dotacja celowa otrzymana z budżetu państwa na zad.inwest.</t>
  </si>
  <si>
    <t>Dotacja celowa z budżetu państwa na zadania bieżące</t>
  </si>
  <si>
    <t>Urzędy wojewódzkie-dotacja celowa z budż.państwa</t>
  </si>
  <si>
    <t>d</t>
  </si>
  <si>
    <t>e</t>
  </si>
  <si>
    <t>f</t>
  </si>
  <si>
    <t>g</t>
  </si>
  <si>
    <t>h</t>
  </si>
  <si>
    <t>dotacja z budż.państwa na usługi specjalistyczne</t>
  </si>
  <si>
    <t>zwrot kosztów postepowania adm.</t>
  </si>
  <si>
    <t>OGÓŁEM ŚRODKI PUBLICZNE, w tym:</t>
  </si>
  <si>
    <t>daniny publiczne, czyli dochody własne</t>
  </si>
  <si>
    <t>subwencja ogólna</t>
  </si>
  <si>
    <t>środki pochodzące z budżetu Unii Europejskiej</t>
  </si>
  <si>
    <t>dotacje celowe z budżetu państwa na zadania zlecone</t>
  </si>
  <si>
    <t>dotacje celowe z budżetu państwa na zadania własne</t>
  </si>
  <si>
    <t>Załącznik Nr 1 do Zarządzenia Nr 372/06</t>
  </si>
  <si>
    <t>z dnia 12 stycznia 2006r.</t>
  </si>
  <si>
    <t>Załącznik Nr 2 do Zarządzenia Nr 372/06</t>
  </si>
  <si>
    <t xml:space="preserve">                        z dnia 12 stycznia 2006r.</t>
  </si>
  <si>
    <t>opłata na rzecz budżetów j.s.t.</t>
  </si>
  <si>
    <t>podróże służbowe zagraniczne</t>
  </si>
  <si>
    <t>podróże słuzbowe krajowe ( wyjazdy, obsługa delegacji)</t>
  </si>
  <si>
    <t>podróże służbowe zagraniczne( wyjazdy, obsługa delegacji)</t>
  </si>
  <si>
    <t>odpis na zakładowy fundusz świadczeń socjalnych</t>
  </si>
  <si>
    <t>pozostałe podatki na rzecz j.s.t.</t>
  </si>
  <si>
    <t xml:space="preserve">zakup materiałów i wyposażenia </t>
  </si>
  <si>
    <t>podróże słuzbowe krajowe</t>
  </si>
  <si>
    <t>dotacja celowa na zadanie zlecone jednostkom niezaliczanym do sektora finansów publiczbych</t>
  </si>
  <si>
    <t>dotacja celowa na dofinansowanie zadań zleconych jednostko nie zaliczanym do setora finansów publicznych</t>
  </si>
  <si>
    <t>składki na ubezpieczenia zdrowotne</t>
  </si>
  <si>
    <t xml:space="preserve">zakup usług pozostałych - usługi opiekuńcze w tym specjalistyczne </t>
  </si>
  <si>
    <t>dotacja celowa na dofinansowanie zadań zleconych jednostkom nie zaliczanym do sektora finansów publicznych</t>
  </si>
  <si>
    <t>zakpusług remontowych</t>
  </si>
  <si>
    <t>zakup usług pozostałych - utrzymanie szaletów</t>
  </si>
  <si>
    <t>zakup usług pozostałych-sprzątanie dróg gminnych i powiatowych</t>
  </si>
  <si>
    <t>dotacja celowa na dofinansowanie zadań zleconych jednostko nie zaliczanych do sektora finansów publicznych</t>
  </si>
  <si>
    <t>wynagrodzenia osobowe, bezosobowe i pochodne (401,404,410,411,412,417)</t>
  </si>
  <si>
    <t>dotacje z budżetu gminy ( grupa paragrafów 2 i par. 300)</t>
  </si>
  <si>
    <t>Załącznik Nr 3 do Zarządzenia Nr 372/06</t>
  </si>
  <si>
    <t xml:space="preserve">                    z dnia 12 stycznia 2006r.</t>
  </si>
  <si>
    <t>wydatki osobowe pracowników</t>
  </si>
  <si>
    <t>Załącznik Nr 4 do Zarządzenia Nr 372/06</t>
  </si>
  <si>
    <t xml:space="preserve"> Burmistrza Olecka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</si>
</sst>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.0"/>
    <numFmt numFmtId="173" formatCode="0.0"/>
    <numFmt numFmtId="174" formatCode="[$-415]d\ mmmm\ yyyy"/>
    <numFmt numFmtId="175" formatCode="#,##0.0000"/>
    <numFmt numFmtId="176" formatCode="#,##0;[Red]#,##0"/>
  </numFmts>
  <fonts count="34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color indexed="32"/>
      <name val="Times New Roman CE"/>
      <family val="1"/>
    </font>
    <font>
      <b/>
      <i/>
      <sz val="10"/>
      <color indexed="32"/>
      <name val="Times New Roman CE"/>
      <family val="1"/>
    </font>
    <font>
      <b/>
      <sz val="10"/>
      <name val="Arial CE"/>
      <family val="2"/>
    </font>
    <font>
      <b/>
      <sz val="12"/>
      <name val="Times New Roman CE"/>
      <family val="1"/>
    </font>
    <font>
      <b/>
      <sz val="11"/>
      <name val="Arial CE"/>
      <family val="2"/>
    </font>
    <font>
      <b/>
      <u val="single"/>
      <sz val="10"/>
      <name val="Times New Roman CE"/>
      <family val="1"/>
    </font>
    <font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b/>
      <sz val="10"/>
      <color indexed="18"/>
      <name val="Times New Roman CE"/>
      <family val="0"/>
    </font>
    <font>
      <sz val="10"/>
      <color indexed="18"/>
      <name val="Times New Roman CE"/>
      <family val="0"/>
    </font>
    <font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6"/>
      <name val="Arial"/>
      <family val="2"/>
    </font>
    <font>
      <b/>
      <sz val="10"/>
      <color indexed="32"/>
      <name val="Arial"/>
      <family val="2"/>
    </font>
    <font>
      <b/>
      <sz val="9"/>
      <color indexed="32"/>
      <name val="Arial"/>
      <family val="2"/>
    </font>
    <font>
      <b/>
      <sz val="9"/>
      <name val="Arial"/>
      <family val="2"/>
    </font>
    <font>
      <b/>
      <i/>
      <sz val="10"/>
      <color indexed="32"/>
      <name val="Arial"/>
      <family val="2"/>
    </font>
    <font>
      <sz val="9"/>
      <color indexed="8"/>
      <name val="Arial"/>
      <family val="2"/>
    </font>
    <font>
      <b/>
      <sz val="11"/>
      <color indexed="12"/>
      <name val="Arial"/>
      <family val="2"/>
    </font>
    <font>
      <b/>
      <i/>
      <sz val="9"/>
      <color indexed="32"/>
      <name val="Arial"/>
      <family val="2"/>
    </font>
    <font>
      <b/>
      <sz val="8"/>
      <color indexed="32"/>
      <name val="Times New Roman CE"/>
      <family val="1"/>
    </font>
    <font>
      <b/>
      <sz val="8"/>
      <color indexed="18"/>
      <name val="Times New Roman CE"/>
      <family val="0"/>
    </font>
    <font>
      <b/>
      <i/>
      <sz val="8"/>
      <color indexed="32"/>
      <name val="Times New Roman CE"/>
      <family val="1"/>
    </font>
    <font>
      <u val="single"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tted"/>
      <bottom style="dotted"/>
    </border>
    <border>
      <left style="double"/>
      <right style="double"/>
      <top>
        <color indexed="63"/>
      </top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tted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ashed"/>
      <bottom style="dotted"/>
    </border>
    <border>
      <left>
        <color indexed="63"/>
      </left>
      <right>
        <color indexed="63"/>
      </right>
      <top style="dashed"/>
      <bottom style="dotted"/>
    </border>
    <border>
      <left style="double"/>
      <right style="double"/>
      <top style="double"/>
      <bottom style="medium"/>
    </border>
    <border>
      <left style="double"/>
      <right style="double"/>
      <top style="medium"/>
      <bottom style="medium"/>
    </border>
    <border>
      <left style="double"/>
      <right style="double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uble"/>
      <right style="double"/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tted"/>
      <bottom style="dotted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ashed"/>
    </border>
    <border>
      <left>
        <color indexed="63"/>
      </left>
      <right style="double"/>
      <top style="dotted"/>
      <bottom style="dotted"/>
    </border>
    <border>
      <left style="double"/>
      <right style="double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uble"/>
      <right style="double"/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/>
      <right style="double"/>
      <top style="dotted"/>
      <bottom style="dashed"/>
    </border>
    <border>
      <left>
        <color indexed="63"/>
      </left>
      <right>
        <color indexed="63"/>
      </right>
      <top style="dotted"/>
      <bottom style="dashed"/>
    </border>
    <border>
      <left style="thin"/>
      <right style="double"/>
      <top style="dotted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double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49" fontId="0" fillId="0" borderId="0" xfId="0" applyNumberFormat="1" applyAlignment="1">
      <alignment/>
    </xf>
    <xf numFmtId="49" fontId="1" fillId="0" borderId="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4" fontId="1" fillId="0" borderId="12" xfId="0" applyNumberFormat="1" applyFont="1" applyFill="1" applyBorder="1" applyAlignment="1">
      <alignment horizontal="center"/>
    </xf>
    <xf numFmtId="0" fontId="1" fillId="0" borderId="3" xfId="0" applyFont="1" applyBorder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2" xfId="0" applyFont="1" applyBorder="1" applyAlignment="1">
      <alignment horizontal="right"/>
    </xf>
    <xf numFmtId="0" fontId="2" fillId="0" borderId="15" xfId="0" applyFont="1" applyFill="1" applyBorder="1" applyAlignment="1">
      <alignment/>
    </xf>
    <xf numFmtId="49" fontId="1" fillId="0" borderId="15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49" fontId="5" fillId="0" borderId="0" xfId="0" applyNumberFormat="1" applyFont="1" applyAlignment="1">
      <alignment horizontal="left"/>
    </xf>
    <xf numFmtId="0" fontId="8" fillId="0" borderId="2" xfId="0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justify" vertical="top"/>
    </xf>
    <xf numFmtId="3" fontId="2" fillId="0" borderId="19" xfId="0" applyNumberFormat="1" applyFont="1" applyBorder="1" applyAlignment="1">
      <alignment/>
    </xf>
    <xf numFmtId="3" fontId="2" fillId="0" borderId="4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3" fontId="1" fillId="0" borderId="4" xfId="0" applyNumberFormat="1" applyFont="1" applyBorder="1" applyAlignment="1">
      <alignment vertical="center" wrapText="1"/>
    </xf>
    <xf numFmtId="49" fontId="1" fillId="0" borderId="5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3" fontId="1" fillId="0" borderId="2" xfId="0" applyNumberFormat="1" applyFont="1" applyBorder="1" applyAlignment="1">
      <alignment horizontal="justify" vertical="top"/>
    </xf>
    <xf numFmtId="3" fontId="1" fillId="0" borderId="2" xfId="0" applyNumberFormat="1" applyFont="1" applyBorder="1" applyAlignment="1">
      <alignment horizontal="right" vertical="top"/>
    </xf>
    <xf numFmtId="3" fontId="0" fillId="0" borderId="0" xfId="0" applyNumberForma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16" fillId="0" borderId="1" xfId="0" applyFont="1" applyBorder="1" applyAlignment="1">
      <alignment/>
    </xf>
    <xf numFmtId="0" fontId="16" fillId="0" borderId="6" xfId="0" applyFont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4" fontId="16" fillId="0" borderId="2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/>
    </xf>
    <xf numFmtId="0" fontId="16" fillId="0" borderId="2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center"/>
    </xf>
    <xf numFmtId="1" fontId="13" fillId="0" borderId="22" xfId="0" applyNumberFormat="1" applyFont="1" applyFill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right" vertical="top"/>
    </xf>
    <xf numFmtId="3" fontId="13" fillId="0" borderId="23" xfId="0" applyNumberFormat="1" applyFont="1" applyFill="1" applyBorder="1" applyAlignment="1">
      <alignment horizontal="right" vertical="top"/>
    </xf>
    <xf numFmtId="1" fontId="13" fillId="0" borderId="22" xfId="0" applyNumberFormat="1" applyFont="1" applyFill="1" applyBorder="1" applyAlignment="1">
      <alignment horizontal="right" vertical="center"/>
    </xf>
    <xf numFmtId="49" fontId="16" fillId="0" borderId="24" xfId="0" applyNumberFormat="1" applyFont="1" applyFill="1" applyBorder="1" applyAlignment="1">
      <alignment horizontal="center" vertical="center"/>
    </xf>
    <xf numFmtId="3" fontId="16" fillId="0" borderId="25" xfId="0" applyNumberFormat="1" applyFont="1" applyFill="1" applyBorder="1" applyAlignment="1">
      <alignment horizontal="right" vertical="top"/>
    </xf>
    <xf numFmtId="49" fontId="16" fillId="0" borderId="24" xfId="0" applyNumberFormat="1" applyFont="1" applyFill="1" applyBorder="1" applyAlignment="1">
      <alignment horizontal="center" vertical="top"/>
    </xf>
    <xf numFmtId="1" fontId="16" fillId="0" borderId="22" xfId="0" applyNumberFormat="1" applyFont="1" applyBorder="1" applyAlignment="1">
      <alignment horizontal="right" vertical="center"/>
    </xf>
    <xf numFmtId="0" fontId="16" fillId="0" borderId="26" xfId="0" applyFont="1" applyBorder="1" applyAlignment="1">
      <alignment/>
    </xf>
    <xf numFmtId="49" fontId="16" fillId="0" borderId="22" xfId="0" applyNumberFormat="1" applyFont="1" applyBorder="1" applyAlignment="1">
      <alignment horizontal="center" vertical="center"/>
    </xf>
    <xf numFmtId="49" fontId="16" fillId="0" borderId="24" xfId="0" applyNumberFormat="1" applyFont="1" applyBorder="1" applyAlignment="1">
      <alignment horizontal="center" vertical="center"/>
    </xf>
    <xf numFmtId="0" fontId="16" fillId="0" borderId="27" xfId="0" applyFont="1" applyBorder="1" applyAlignment="1">
      <alignment/>
    </xf>
    <xf numFmtId="49" fontId="13" fillId="0" borderId="25" xfId="0" applyNumberFormat="1" applyFont="1" applyFill="1" applyBorder="1" applyAlignment="1">
      <alignment horizontal="right" vertical="top"/>
    </xf>
    <xf numFmtId="3" fontId="13" fillId="0" borderId="25" xfId="0" applyNumberFormat="1" applyFont="1" applyFill="1" applyBorder="1" applyAlignment="1">
      <alignment horizontal="right" vertical="top"/>
    </xf>
    <xf numFmtId="1" fontId="13" fillId="0" borderId="22" xfId="0" applyNumberFormat="1" applyFont="1" applyBorder="1" applyAlignment="1">
      <alignment horizontal="right" vertical="center"/>
    </xf>
    <xf numFmtId="0" fontId="13" fillId="0" borderId="27" xfId="0" applyFont="1" applyBorder="1" applyAlignment="1">
      <alignment/>
    </xf>
    <xf numFmtId="49" fontId="13" fillId="0" borderId="24" xfId="0" applyNumberFormat="1" applyFont="1" applyBorder="1" applyAlignment="1">
      <alignment horizontal="center" vertical="center"/>
    </xf>
    <xf numFmtId="49" fontId="13" fillId="0" borderId="24" xfId="0" applyNumberFormat="1" applyFont="1" applyFill="1" applyBorder="1" applyAlignment="1">
      <alignment horizontal="center" vertical="center"/>
    </xf>
    <xf numFmtId="0" fontId="13" fillId="0" borderId="24" xfId="0" applyFont="1" applyBorder="1" applyAlignment="1">
      <alignment/>
    </xf>
    <xf numFmtId="49" fontId="13" fillId="0" borderId="23" xfId="0" applyNumberFormat="1" applyFont="1" applyFill="1" applyBorder="1" applyAlignment="1">
      <alignment horizontal="center" vertical="center"/>
    </xf>
    <xf numFmtId="1" fontId="16" fillId="0" borderId="22" xfId="0" applyNumberFormat="1" applyFont="1" applyBorder="1" applyAlignment="1">
      <alignment horizontal="right"/>
    </xf>
    <xf numFmtId="3" fontId="16" fillId="0" borderId="12" xfId="0" applyNumberFormat="1" applyFont="1" applyFill="1" applyBorder="1" applyAlignment="1">
      <alignment horizontal="right" vertical="top"/>
    </xf>
    <xf numFmtId="1" fontId="16" fillId="0" borderId="24" xfId="0" applyNumberFormat="1" applyFont="1" applyBorder="1" applyAlignment="1">
      <alignment horizontal="right" vertical="center"/>
    </xf>
    <xf numFmtId="49" fontId="16" fillId="0" borderId="23" xfId="0" applyNumberFormat="1" applyFont="1" applyBorder="1" applyAlignment="1">
      <alignment horizontal="center" vertical="center"/>
    </xf>
    <xf numFmtId="49" fontId="16" fillId="0" borderId="23" xfId="0" applyNumberFormat="1" applyFont="1" applyFill="1" applyBorder="1" applyAlignment="1">
      <alignment horizontal="right" vertical="top"/>
    </xf>
    <xf numFmtId="3" fontId="16" fillId="0" borderId="23" xfId="0" applyNumberFormat="1" applyFont="1" applyFill="1" applyBorder="1" applyAlignment="1">
      <alignment horizontal="right" vertical="top"/>
    </xf>
    <xf numFmtId="1" fontId="16" fillId="0" borderId="22" xfId="0" applyNumberFormat="1" applyFont="1" applyFill="1" applyBorder="1" applyAlignment="1">
      <alignment horizontal="right" vertical="center"/>
    </xf>
    <xf numFmtId="1" fontId="13" fillId="0" borderId="22" xfId="0" applyNumberFormat="1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right" vertical="center"/>
    </xf>
    <xf numFmtId="0" fontId="13" fillId="0" borderId="28" xfId="0" applyFont="1" applyBorder="1" applyAlignment="1">
      <alignment/>
    </xf>
    <xf numFmtId="49" fontId="13" fillId="0" borderId="29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0" fontId="16" fillId="0" borderId="27" xfId="0" applyFont="1" applyBorder="1" applyAlignment="1">
      <alignment vertical="center" wrapText="1"/>
    </xf>
    <xf numFmtId="49" fontId="16" fillId="0" borderId="24" xfId="0" applyNumberFormat="1" applyFont="1" applyBorder="1" applyAlignment="1">
      <alignment/>
    </xf>
    <xf numFmtId="1" fontId="21" fillId="0" borderId="2" xfId="0" applyNumberFormat="1" applyFont="1" applyFill="1" applyBorder="1" applyAlignment="1">
      <alignment horizontal="right" vertical="center"/>
    </xf>
    <xf numFmtId="1" fontId="20" fillId="0" borderId="24" xfId="0" applyNumberFormat="1" applyFont="1" applyFill="1" applyBorder="1" applyAlignment="1">
      <alignment horizontal="right" vertical="center"/>
    </xf>
    <xf numFmtId="49" fontId="20" fillId="0" borderId="24" xfId="0" applyNumberFormat="1" applyFont="1" applyFill="1" applyBorder="1" applyAlignment="1">
      <alignment horizontal="center" vertical="center"/>
    </xf>
    <xf numFmtId="49" fontId="20" fillId="0" borderId="23" xfId="0" applyNumberFormat="1" applyFont="1" applyFill="1" applyBorder="1" applyAlignment="1">
      <alignment horizontal="center" vertical="center"/>
    </xf>
    <xf numFmtId="49" fontId="20" fillId="0" borderId="23" xfId="0" applyNumberFormat="1" applyFont="1" applyFill="1" applyBorder="1" applyAlignment="1">
      <alignment horizontal="right" vertical="top"/>
    </xf>
    <xf numFmtId="3" fontId="16" fillId="0" borderId="24" xfId="0" applyNumberFormat="1" applyFont="1" applyFill="1" applyBorder="1" applyAlignment="1">
      <alignment horizontal="right" vertical="top"/>
    </xf>
    <xf numFmtId="3" fontId="21" fillId="0" borderId="24" xfId="0" applyNumberFormat="1" applyFont="1" applyFill="1" applyBorder="1" applyAlignment="1">
      <alignment horizontal="right" vertical="top"/>
    </xf>
    <xf numFmtId="1" fontId="20" fillId="0" borderId="24" xfId="0" applyNumberFormat="1" applyFont="1" applyFill="1" applyBorder="1" applyAlignment="1">
      <alignment horizontal="center" vertical="center"/>
    </xf>
    <xf numFmtId="49" fontId="16" fillId="0" borderId="24" xfId="0" applyNumberFormat="1" applyFont="1" applyFill="1" applyBorder="1" applyAlignment="1">
      <alignment horizontal="right" vertical="top"/>
    </xf>
    <xf numFmtId="1" fontId="13" fillId="0" borderId="22" xfId="0" applyNumberFormat="1" applyFont="1" applyBorder="1" applyAlignment="1">
      <alignment horizontal="center"/>
    </xf>
    <xf numFmtId="1" fontId="13" fillId="0" borderId="24" xfId="0" applyNumberFormat="1" applyFont="1" applyBorder="1" applyAlignment="1">
      <alignment horizontal="center"/>
    </xf>
    <xf numFmtId="1" fontId="16" fillId="0" borderId="2" xfId="0" applyNumberFormat="1" applyFont="1" applyBorder="1" applyAlignment="1">
      <alignment horizontal="right" vertical="center"/>
    </xf>
    <xf numFmtId="3" fontId="16" fillId="0" borderId="30" xfId="0" applyNumberFormat="1" applyFont="1" applyBorder="1" applyAlignment="1">
      <alignment/>
    </xf>
    <xf numFmtId="0" fontId="16" fillId="0" borderId="31" xfId="0" applyFont="1" applyBorder="1" applyAlignment="1">
      <alignment/>
    </xf>
    <xf numFmtId="0" fontId="16" fillId="0" borderId="32" xfId="0" applyFont="1" applyBorder="1" applyAlignment="1">
      <alignment/>
    </xf>
    <xf numFmtId="3" fontId="16" fillId="0" borderId="32" xfId="0" applyNumberFormat="1" applyFont="1" applyBorder="1" applyAlignment="1">
      <alignment/>
    </xf>
    <xf numFmtId="0" fontId="13" fillId="2" borderId="33" xfId="0" applyFont="1" applyFill="1" applyBorder="1" applyAlignment="1">
      <alignment/>
    </xf>
    <xf numFmtId="0" fontId="13" fillId="2" borderId="34" xfId="0" applyFont="1" applyFill="1" applyBorder="1" applyAlignment="1">
      <alignment/>
    </xf>
    <xf numFmtId="3" fontId="13" fillId="2" borderId="34" xfId="0" applyNumberFormat="1" applyFont="1" applyFill="1" applyBorder="1" applyAlignment="1">
      <alignment/>
    </xf>
    <xf numFmtId="49" fontId="16" fillId="0" borderId="0" xfId="0" applyNumberFormat="1" applyFont="1" applyAlignment="1">
      <alignment horizontal="center"/>
    </xf>
    <xf numFmtId="49" fontId="16" fillId="0" borderId="0" xfId="0" applyNumberFormat="1" applyFont="1" applyAlignment="1">
      <alignment/>
    </xf>
    <xf numFmtId="49" fontId="17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left"/>
    </xf>
    <xf numFmtId="49" fontId="16" fillId="0" borderId="1" xfId="0" applyNumberFormat="1" applyFont="1" applyBorder="1" applyAlignment="1">
      <alignment horizontal="center"/>
    </xf>
    <xf numFmtId="49" fontId="16" fillId="0" borderId="6" xfId="0" applyNumberFormat="1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6" fillId="0" borderId="2" xfId="0" applyNumberFormat="1" applyFont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/>
    </xf>
    <xf numFmtId="49" fontId="16" fillId="0" borderId="8" xfId="0" applyNumberFormat="1" applyFont="1" applyBorder="1" applyAlignment="1">
      <alignment horizontal="center"/>
    </xf>
    <xf numFmtId="3" fontId="13" fillId="0" borderId="5" xfId="0" applyNumberFormat="1" applyFont="1" applyBorder="1" applyAlignment="1">
      <alignment/>
    </xf>
    <xf numFmtId="49" fontId="16" fillId="0" borderId="9" xfId="0" applyNumberFormat="1" applyFont="1" applyBorder="1" applyAlignment="1">
      <alignment horizontal="center"/>
    </xf>
    <xf numFmtId="49" fontId="16" fillId="0" borderId="7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/>
    </xf>
    <xf numFmtId="3" fontId="13" fillId="0" borderId="4" xfId="0" applyNumberFormat="1" applyFont="1" applyBorder="1" applyAlignment="1">
      <alignment/>
    </xf>
    <xf numFmtId="3" fontId="16" fillId="0" borderId="35" xfId="0" applyNumberFormat="1" applyFont="1" applyBorder="1" applyAlignment="1">
      <alignment/>
    </xf>
    <xf numFmtId="3" fontId="16" fillId="0" borderId="4" xfId="0" applyNumberFormat="1" applyFont="1" applyBorder="1" applyAlignment="1">
      <alignment vertical="center" wrapText="1"/>
    </xf>
    <xf numFmtId="3" fontId="13" fillId="0" borderId="4" xfId="0" applyNumberFormat="1" applyFont="1" applyBorder="1" applyAlignment="1">
      <alignment vertical="center" wrapText="1"/>
    </xf>
    <xf numFmtId="3" fontId="23" fillId="0" borderId="10" xfId="0" applyNumberFormat="1" applyFont="1" applyBorder="1" applyAlignment="1">
      <alignment horizontal="justify" vertical="top"/>
    </xf>
    <xf numFmtId="49" fontId="16" fillId="0" borderId="5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3" fontId="16" fillId="0" borderId="2" xfId="0" applyNumberFormat="1" applyFont="1" applyBorder="1" applyAlignment="1">
      <alignment/>
    </xf>
    <xf numFmtId="3" fontId="16" fillId="0" borderId="36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49" fontId="16" fillId="0" borderId="4" xfId="0" applyNumberFormat="1" applyFont="1" applyBorder="1" applyAlignment="1">
      <alignment horizontal="center"/>
    </xf>
    <xf numFmtId="3" fontId="16" fillId="0" borderId="5" xfId="0" applyNumberFormat="1" applyFont="1" applyBorder="1" applyAlignment="1">
      <alignment/>
    </xf>
    <xf numFmtId="3" fontId="16" fillId="0" borderId="9" xfId="0" applyNumberFormat="1" applyFont="1" applyBorder="1" applyAlignment="1">
      <alignment/>
    </xf>
    <xf numFmtId="49" fontId="20" fillId="0" borderId="2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3" fontId="21" fillId="0" borderId="2" xfId="0" applyNumberFormat="1" applyFont="1" applyBorder="1" applyAlignment="1">
      <alignment horizontal="justify" vertical="top"/>
    </xf>
    <xf numFmtId="3" fontId="21" fillId="0" borderId="2" xfId="0" applyNumberFormat="1" applyFont="1" applyBorder="1" applyAlignment="1">
      <alignment/>
    </xf>
    <xf numFmtId="3" fontId="13" fillId="0" borderId="37" xfId="0" applyNumberFormat="1" applyFont="1" applyBorder="1" applyAlignment="1">
      <alignment/>
    </xf>
    <xf numFmtId="49" fontId="16" fillId="0" borderId="17" xfId="0" applyNumberFormat="1" applyFont="1" applyBorder="1" applyAlignment="1">
      <alignment horizontal="center"/>
    </xf>
    <xf numFmtId="49" fontId="16" fillId="0" borderId="18" xfId="0" applyNumberFormat="1" applyFont="1" applyBorder="1" applyAlignment="1">
      <alignment horizontal="center"/>
    </xf>
    <xf numFmtId="3" fontId="16" fillId="0" borderId="17" xfId="0" applyNumberFormat="1" applyFont="1" applyBorder="1" applyAlignment="1">
      <alignment/>
    </xf>
    <xf numFmtId="3" fontId="9" fillId="0" borderId="4" xfId="0" applyNumberFormat="1" applyFont="1" applyBorder="1" applyAlignment="1">
      <alignment vertical="center" wrapText="1"/>
    </xf>
    <xf numFmtId="3" fontId="16" fillId="0" borderId="38" xfId="0" applyNumberFormat="1" applyFont="1" applyBorder="1" applyAlignment="1">
      <alignment/>
    </xf>
    <xf numFmtId="49" fontId="16" fillId="0" borderId="39" xfId="0" applyNumberFormat="1" applyFont="1" applyBorder="1" applyAlignment="1">
      <alignment horizontal="center"/>
    </xf>
    <xf numFmtId="49" fontId="16" fillId="0" borderId="40" xfId="0" applyNumberFormat="1" applyFont="1" applyBorder="1" applyAlignment="1">
      <alignment horizontal="center"/>
    </xf>
    <xf numFmtId="3" fontId="16" fillId="0" borderId="39" xfId="0" applyNumberFormat="1" applyFont="1" applyBorder="1" applyAlignment="1">
      <alignment/>
    </xf>
    <xf numFmtId="49" fontId="16" fillId="0" borderId="41" xfId="0" applyNumberFormat="1" applyFont="1" applyBorder="1" applyAlignment="1">
      <alignment horizontal="center"/>
    </xf>
    <xf numFmtId="49" fontId="16" fillId="0" borderId="42" xfId="0" applyNumberFormat="1" applyFont="1" applyBorder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3" xfId="0" applyNumberFormat="1" applyFont="1" applyBorder="1" applyAlignment="1">
      <alignment/>
    </xf>
    <xf numFmtId="172" fontId="16" fillId="0" borderId="4" xfId="0" applyNumberFormat="1" applyFont="1" applyBorder="1" applyAlignment="1">
      <alignment/>
    </xf>
    <xf numFmtId="172" fontId="13" fillId="0" borderId="4" xfId="0" applyNumberFormat="1" applyFont="1" applyBorder="1" applyAlignment="1">
      <alignment/>
    </xf>
    <xf numFmtId="3" fontId="13" fillId="0" borderId="38" xfId="0" applyNumberFormat="1" applyFont="1" applyBorder="1" applyAlignment="1">
      <alignment/>
    </xf>
    <xf numFmtId="49" fontId="23" fillId="0" borderId="1" xfId="0" applyNumberFormat="1" applyFont="1" applyBorder="1" applyAlignment="1">
      <alignment horizontal="center"/>
    </xf>
    <xf numFmtId="49" fontId="23" fillId="0" borderId="6" xfId="0" applyNumberFormat="1" applyFont="1" applyBorder="1" applyAlignment="1">
      <alignment horizontal="center"/>
    </xf>
    <xf numFmtId="3" fontId="24" fillId="0" borderId="1" xfId="0" applyNumberFormat="1" applyFont="1" applyBorder="1" applyAlignment="1">
      <alignment/>
    </xf>
    <xf numFmtId="3" fontId="23" fillId="0" borderId="1" xfId="0" applyNumberFormat="1" applyFont="1" applyBorder="1" applyAlignment="1">
      <alignment/>
    </xf>
    <xf numFmtId="49" fontId="20" fillId="0" borderId="19" xfId="0" applyNumberFormat="1" applyFont="1" applyBorder="1" applyAlignment="1">
      <alignment horizontal="center"/>
    </xf>
    <xf numFmtId="49" fontId="20" fillId="0" borderId="20" xfId="0" applyNumberFormat="1" applyFont="1" applyBorder="1" applyAlignment="1">
      <alignment horizontal="center"/>
    </xf>
    <xf numFmtId="3" fontId="21" fillId="0" borderId="19" xfId="0" applyNumberFormat="1" applyFont="1" applyBorder="1" applyAlignment="1">
      <alignment/>
    </xf>
    <xf numFmtId="49" fontId="20" fillId="0" borderId="0" xfId="0" applyNumberFormat="1" applyFont="1" applyBorder="1" applyAlignment="1">
      <alignment horizontal="center"/>
    </xf>
    <xf numFmtId="3" fontId="20" fillId="0" borderId="2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3" fontId="25" fillId="0" borderId="2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49" fontId="16" fillId="0" borderId="43" xfId="0" applyNumberFormat="1" applyFont="1" applyBorder="1" applyAlignment="1">
      <alignment horizontal="center"/>
    </xf>
    <xf numFmtId="3" fontId="25" fillId="0" borderId="9" xfId="0" applyNumberFormat="1" applyFont="1" applyBorder="1" applyAlignment="1">
      <alignment/>
    </xf>
    <xf numFmtId="3" fontId="13" fillId="0" borderId="9" xfId="0" applyNumberFormat="1" applyFont="1" applyBorder="1" applyAlignment="1">
      <alignment/>
    </xf>
    <xf numFmtId="3" fontId="9" fillId="0" borderId="9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center"/>
    </xf>
    <xf numFmtId="49" fontId="26" fillId="0" borderId="11" xfId="0" applyNumberFormat="1" applyFont="1" applyBorder="1" applyAlignment="1">
      <alignment horizontal="center"/>
    </xf>
    <xf numFmtId="3" fontId="26" fillId="0" borderId="10" xfId="0" applyNumberFormat="1" applyFont="1" applyBorder="1" applyAlignment="1">
      <alignment/>
    </xf>
    <xf numFmtId="49" fontId="20" fillId="0" borderId="1" xfId="0" applyNumberFormat="1" applyFont="1" applyBorder="1" applyAlignment="1">
      <alignment horizontal="center"/>
    </xf>
    <xf numFmtId="49" fontId="20" fillId="0" borderId="6" xfId="0" applyNumberFormat="1" applyFont="1" applyBorder="1" applyAlignment="1">
      <alignment horizontal="center"/>
    </xf>
    <xf numFmtId="3" fontId="21" fillId="0" borderId="1" xfId="0" applyNumberFormat="1" applyFont="1" applyBorder="1" applyAlignment="1">
      <alignment/>
    </xf>
    <xf numFmtId="49" fontId="20" fillId="0" borderId="39" xfId="0" applyNumberFormat="1" applyFont="1" applyBorder="1" applyAlignment="1">
      <alignment horizontal="center"/>
    </xf>
    <xf numFmtId="49" fontId="20" fillId="0" borderId="40" xfId="0" applyNumberFormat="1" applyFont="1" applyBorder="1" applyAlignment="1">
      <alignment horizontal="center"/>
    </xf>
    <xf numFmtId="3" fontId="20" fillId="0" borderId="39" xfId="0" applyNumberFormat="1" applyFont="1" applyBorder="1" applyAlignment="1">
      <alignment/>
    </xf>
    <xf numFmtId="49" fontId="16" fillId="0" borderId="7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 horizontal="center"/>
    </xf>
    <xf numFmtId="3" fontId="18" fillId="0" borderId="2" xfId="0" applyNumberFormat="1" applyFont="1" applyBorder="1" applyAlignment="1">
      <alignment/>
    </xf>
    <xf numFmtId="49" fontId="16" fillId="0" borderId="44" xfId="0" applyNumberFormat="1" applyFont="1" applyBorder="1" applyAlignment="1">
      <alignment horizontal="center"/>
    </xf>
    <xf numFmtId="49" fontId="16" fillId="0" borderId="45" xfId="0" applyNumberFormat="1" applyFont="1" applyBorder="1" applyAlignment="1">
      <alignment horizontal="center"/>
    </xf>
    <xf numFmtId="3" fontId="16" fillId="0" borderId="44" xfId="0" applyNumberFormat="1" applyFont="1" applyBorder="1" applyAlignment="1">
      <alignment/>
    </xf>
    <xf numFmtId="3" fontId="27" fillId="0" borderId="39" xfId="0" applyNumberFormat="1" applyFont="1" applyBorder="1" applyAlignment="1">
      <alignment vertical="center" wrapText="1"/>
    </xf>
    <xf numFmtId="3" fontId="21" fillId="0" borderId="39" xfId="0" applyNumberFormat="1" applyFont="1" applyBorder="1" applyAlignment="1">
      <alignment/>
    </xf>
    <xf numFmtId="3" fontId="13" fillId="0" borderId="4" xfId="0" applyNumberFormat="1" applyFont="1" applyBorder="1" applyAlignment="1">
      <alignment horizontal="right"/>
    </xf>
    <xf numFmtId="3" fontId="16" fillId="0" borderId="46" xfId="0" applyNumberFormat="1" applyFont="1" applyBorder="1" applyAlignment="1">
      <alignment/>
    </xf>
    <xf numFmtId="49" fontId="28" fillId="0" borderId="0" xfId="0" applyNumberFormat="1" applyFont="1" applyBorder="1" applyAlignment="1">
      <alignment horizontal="center"/>
    </xf>
    <xf numFmtId="3" fontId="20" fillId="0" borderId="47" xfId="0" applyNumberFormat="1" applyFont="1" applyBorder="1" applyAlignment="1">
      <alignment vertical="center" wrapText="1"/>
    </xf>
    <xf numFmtId="3" fontId="20" fillId="0" borderId="47" xfId="0" applyNumberFormat="1" applyFont="1" applyBorder="1" applyAlignment="1">
      <alignment/>
    </xf>
    <xf numFmtId="3" fontId="20" fillId="0" borderId="48" xfId="0" applyNumberFormat="1" applyFont="1" applyBorder="1" applyAlignment="1">
      <alignment/>
    </xf>
    <xf numFmtId="3" fontId="20" fillId="0" borderId="49" xfId="0" applyNumberFormat="1" applyFont="1" applyBorder="1" applyAlignment="1">
      <alignment/>
    </xf>
    <xf numFmtId="0" fontId="16" fillId="0" borderId="48" xfId="0" applyFont="1" applyBorder="1" applyAlignment="1">
      <alignment/>
    </xf>
    <xf numFmtId="0" fontId="13" fillId="0" borderId="50" xfId="0" applyFont="1" applyBorder="1" applyAlignment="1">
      <alignment/>
    </xf>
    <xf numFmtId="3" fontId="13" fillId="0" borderId="51" xfId="0" applyNumberFormat="1" applyFont="1" applyBorder="1" applyAlignment="1">
      <alignment/>
    </xf>
    <xf numFmtId="0" fontId="16" fillId="0" borderId="52" xfId="0" applyFont="1" applyBorder="1" applyAlignment="1">
      <alignment/>
    </xf>
    <xf numFmtId="0" fontId="16" fillId="0" borderId="53" xfId="0" applyFont="1" applyBorder="1" applyAlignment="1">
      <alignment/>
    </xf>
    <xf numFmtId="3" fontId="16" fillId="0" borderId="54" xfId="0" applyNumberFormat="1" applyFont="1" applyBorder="1" applyAlignment="1">
      <alignment/>
    </xf>
    <xf numFmtId="0" fontId="13" fillId="3" borderId="33" xfId="0" applyFont="1" applyFill="1" applyBorder="1" applyAlignment="1">
      <alignment/>
    </xf>
    <xf numFmtId="3" fontId="13" fillId="3" borderId="55" xfId="0" applyNumberFormat="1" applyFont="1" applyFill="1" applyBorder="1" applyAlignment="1">
      <alignment/>
    </xf>
    <xf numFmtId="3" fontId="29" fillId="0" borderId="10" xfId="0" applyNumberFormat="1" applyFont="1" applyBorder="1" applyAlignment="1">
      <alignment vertical="center" wrapText="1"/>
    </xf>
    <xf numFmtId="3" fontId="30" fillId="0" borderId="10" xfId="0" applyNumberFormat="1" applyFont="1" applyBorder="1" applyAlignment="1">
      <alignment horizontal="justify" vertical="top"/>
    </xf>
    <xf numFmtId="3" fontId="31" fillId="0" borderId="10" xfId="0" applyNumberFormat="1" applyFont="1" applyBorder="1" applyAlignment="1">
      <alignment/>
    </xf>
    <xf numFmtId="3" fontId="32" fillId="0" borderId="10" xfId="0" applyNumberFormat="1" applyFont="1" applyBorder="1" applyAlignment="1">
      <alignment/>
    </xf>
    <xf numFmtId="49" fontId="1" fillId="0" borderId="9" xfId="0" applyNumberFormat="1" applyFont="1" applyBorder="1" applyAlignment="1">
      <alignment horizontal="center"/>
    </xf>
    <xf numFmtId="3" fontId="16" fillId="0" borderId="41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3" fontId="9" fillId="0" borderId="9" xfId="0" applyNumberFormat="1" applyFont="1" applyBorder="1" applyAlignment="1">
      <alignment vertical="center" wrapText="1"/>
    </xf>
    <xf numFmtId="3" fontId="13" fillId="0" borderId="44" xfId="0" applyNumberFormat="1" applyFont="1" applyBorder="1" applyAlignment="1">
      <alignment/>
    </xf>
    <xf numFmtId="0" fontId="12" fillId="0" borderId="0" xfId="0" applyFont="1" applyAlignment="1">
      <alignment/>
    </xf>
    <xf numFmtId="2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3" fontId="33" fillId="0" borderId="0" xfId="0" applyNumberFormat="1" applyFont="1" applyAlignment="1">
      <alignment/>
    </xf>
    <xf numFmtId="2" fontId="33" fillId="0" borderId="0" xfId="0" applyNumberFormat="1" applyFont="1" applyAlignment="1">
      <alignment/>
    </xf>
    <xf numFmtId="0" fontId="1" fillId="0" borderId="2" xfId="0" applyFont="1" applyBorder="1" applyAlignment="1">
      <alignment horizontal="right" vertical="top"/>
    </xf>
    <xf numFmtId="0" fontId="22" fillId="4" borderId="10" xfId="0" applyFont="1" applyFill="1" applyBorder="1" applyAlignment="1">
      <alignment/>
    </xf>
    <xf numFmtId="0" fontId="21" fillId="4" borderId="11" xfId="0" applyFont="1" applyFill="1" applyBorder="1" applyAlignment="1">
      <alignment/>
    </xf>
    <xf numFmtId="1" fontId="21" fillId="4" borderId="10" xfId="0" applyNumberFormat="1" applyFont="1" applyFill="1" applyBorder="1" applyAlignment="1">
      <alignment/>
    </xf>
    <xf numFmtId="1" fontId="21" fillId="4" borderId="56" xfId="0" applyNumberFormat="1" applyFont="1" applyFill="1" applyBorder="1" applyAlignment="1">
      <alignment/>
    </xf>
    <xf numFmtId="3" fontId="21" fillId="4" borderId="56" xfId="0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1" fontId="19" fillId="0" borderId="22" xfId="0" applyNumberFormat="1" applyFont="1" applyBorder="1" applyAlignment="1">
      <alignment horizontal="right"/>
    </xf>
    <xf numFmtId="1" fontId="20" fillId="0" borderId="22" xfId="0" applyNumberFormat="1" applyFont="1" applyFill="1" applyBorder="1" applyAlignment="1">
      <alignment horizontal="right" vertical="center"/>
    </xf>
    <xf numFmtId="0" fontId="22" fillId="4" borderId="0" xfId="0" applyFont="1" applyFill="1" applyBorder="1" applyAlignment="1">
      <alignment/>
    </xf>
    <xf numFmtId="0" fontId="21" fillId="4" borderId="0" xfId="0" applyFont="1" applyFill="1" applyBorder="1" applyAlignment="1">
      <alignment/>
    </xf>
    <xf numFmtId="1" fontId="21" fillId="4" borderId="0" xfId="0" applyNumberFormat="1" applyFont="1" applyFill="1" applyBorder="1" applyAlignment="1">
      <alignment/>
    </xf>
    <xf numFmtId="3" fontId="21" fillId="4" borderId="0" xfId="0" applyNumberFormat="1" applyFont="1" applyFill="1" applyBorder="1" applyAlignment="1">
      <alignment horizontal="right" vertical="top"/>
    </xf>
    <xf numFmtId="0" fontId="16" fillId="0" borderId="57" xfId="0" applyFont="1" applyBorder="1" applyAlignment="1">
      <alignment/>
    </xf>
    <xf numFmtId="3" fontId="16" fillId="0" borderId="57" xfId="0" applyNumberFormat="1" applyFont="1" applyBorder="1" applyAlignment="1">
      <alignment/>
    </xf>
    <xf numFmtId="0" fontId="13" fillId="0" borderId="34" xfId="0" applyFont="1" applyBorder="1" applyAlignment="1">
      <alignment horizontal="left"/>
    </xf>
    <xf numFmtId="0" fontId="13" fillId="0" borderId="34" xfId="0" applyFont="1" applyBorder="1" applyAlignment="1">
      <alignment/>
    </xf>
    <xf numFmtId="3" fontId="13" fillId="0" borderId="34" xfId="0" applyNumberFormat="1" applyFont="1" applyBorder="1" applyAlignment="1">
      <alignment/>
    </xf>
    <xf numFmtId="49" fontId="16" fillId="0" borderId="23" xfId="0" applyNumberFormat="1" applyFont="1" applyFill="1" applyBorder="1" applyAlignment="1">
      <alignment horizontal="center" vertical="center"/>
    </xf>
    <xf numFmtId="0" fontId="16" fillId="0" borderId="3" xfId="0" applyFont="1" applyBorder="1" applyAlignment="1">
      <alignment/>
    </xf>
    <xf numFmtId="0" fontId="16" fillId="0" borderId="58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14" fontId="16" fillId="0" borderId="59" xfId="0" applyNumberFormat="1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 vertical="center"/>
    </xf>
    <xf numFmtId="0" fontId="13" fillId="0" borderId="27" xfId="0" applyFont="1" applyFill="1" applyBorder="1" applyAlignment="1">
      <alignment vertical="top" wrapText="1"/>
    </xf>
    <xf numFmtId="0" fontId="16" fillId="0" borderId="27" xfId="0" applyFont="1" applyFill="1" applyBorder="1" applyAlignment="1">
      <alignment vertical="top" wrapText="1"/>
    </xf>
    <xf numFmtId="0" fontId="20" fillId="0" borderId="27" xfId="0" applyFont="1" applyBorder="1" applyAlignment="1">
      <alignment/>
    </xf>
    <xf numFmtId="0" fontId="16" fillId="0" borderId="27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13" fillId="0" borderId="27" xfId="0" applyFont="1" applyFill="1" applyBorder="1" applyAlignment="1">
      <alignment vertical="center" wrapText="1"/>
    </xf>
    <xf numFmtId="0" fontId="16" fillId="0" borderId="27" xfId="0" applyFont="1" applyFill="1" applyBorder="1" applyAlignment="1">
      <alignment/>
    </xf>
    <xf numFmtId="49" fontId="16" fillId="0" borderId="23" xfId="0" applyNumberFormat="1" applyFont="1" applyFill="1" applyBorder="1" applyAlignment="1">
      <alignment horizontal="center" vertical="top"/>
    </xf>
    <xf numFmtId="0" fontId="16" fillId="0" borderId="27" xfId="0" applyFont="1" applyFill="1" applyBorder="1" applyAlignment="1">
      <alignment horizontal="left" wrapText="1"/>
    </xf>
    <xf numFmtId="49" fontId="16" fillId="0" borderId="23" xfId="0" applyNumberFormat="1" applyFont="1" applyBorder="1" applyAlignment="1">
      <alignment horizontal="center"/>
    </xf>
    <xf numFmtId="0" fontId="13" fillId="0" borderId="27" xfId="0" applyFont="1" applyFill="1" applyBorder="1" applyAlignment="1">
      <alignment/>
    </xf>
    <xf numFmtId="0" fontId="16" fillId="0" borderId="27" xfId="0" applyFont="1" applyBorder="1" applyAlignment="1">
      <alignment wrapText="1"/>
    </xf>
    <xf numFmtId="0" fontId="20" fillId="0" borderId="27" xfId="0" applyFont="1" applyFill="1" applyBorder="1" applyAlignment="1">
      <alignment/>
    </xf>
    <xf numFmtId="0" fontId="21" fillId="0" borderId="27" xfId="0" applyFont="1" applyFill="1" applyBorder="1" applyAlignment="1">
      <alignment/>
    </xf>
    <xf numFmtId="49" fontId="21" fillId="0" borderId="24" xfId="0" applyNumberFormat="1" applyFont="1" applyFill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right" vertical="top"/>
    </xf>
    <xf numFmtId="49" fontId="13" fillId="0" borderId="24" xfId="0" applyNumberFormat="1" applyFont="1" applyFill="1" applyBorder="1" applyAlignment="1">
      <alignment horizontal="right" vertical="top"/>
    </xf>
    <xf numFmtId="49" fontId="16" fillId="0" borderId="60" xfId="0" applyNumberFormat="1" applyFont="1" applyFill="1" applyBorder="1" applyAlignment="1">
      <alignment horizontal="right" vertical="top"/>
    </xf>
    <xf numFmtId="3" fontId="16" fillId="0" borderId="60" xfId="0" applyNumberFormat="1" applyFont="1" applyFill="1" applyBorder="1" applyAlignment="1">
      <alignment horizontal="right" vertical="top"/>
    </xf>
    <xf numFmtId="0" fontId="22" fillId="4" borderId="61" xfId="0" applyFont="1" applyFill="1" applyBorder="1" applyAlignment="1">
      <alignment/>
    </xf>
    <xf numFmtId="0" fontId="22" fillId="4" borderId="62" xfId="0" applyFont="1" applyFill="1" applyBorder="1" applyAlignment="1">
      <alignment/>
    </xf>
    <xf numFmtId="0" fontId="20" fillId="4" borderId="62" xfId="0" applyFont="1" applyFill="1" applyBorder="1" applyAlignment="1">
      <alignment/>
    </xf>
    <xf numFmtId="1" fontId="20" fillId="4" borderId="62" xfId="0" applyNumberFormat="1" applyFont="1" applyFill="1" applyBorder="1" applyAlignment="1">
      <alignment/>
    </xf>
    <xf numFmtId="3" fontId="20" fillId="4" borderId="62" xfId="0" applyNumberFormat="1" applyFont="1" applyFill="1" applyBorder="1" applyAlignment="1">
      <alignment horizontal="right" vertical="top"/>
    </xf>
    <xf numFmtId="0" fontId="20" fillId="4" borderId="61" xfId="0" applyFont="1" applyFill="1" applyBorder="1" applyAlignment="1">
      <alignment/>
    </xf>
    <xf numFmtId="1" fontId="20" fillId="4" borderId="61" xfId="0" applyNumberFormat="1" applyFont="1" applyFill="1" applyBorder="1" applyAlignment="1">
      <alignment/>
    </xf>
    <xf numFmtId="3" fontId="20" fillId="4" borderId="61" xfId="0" applyNumberFormat="1" applyFont="1" applyFill="1" applyBorder="1" applyAlignment="1">
      <alignment horizontal="right" vertical="top"/>
    </xf>
    <xf numFmtId="1" fontId="13" fillId="0" borderId="2" xfId="0" applyNumberFormat="1" applyFont="1" applyBorder="1" applyAlignment="1">
      <alignment horizontal="center" vertical="center"/>
    </xf>
    <xf numFmtId="1" fontId="13" fillId="0" borderId="24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right" vertical="center"/>
    </xf>
    <xf numFmtId="1" fontId="16" fillId="0" borderId="2" xfId="0" applyNumberFormat="1" applyFont="1" applyBorder="1" applyAlignment="1">
      <alignment horizontal="right"/>
    </xf>
    <xf numFmtId="0" fontId="16" fillId="0" borderId="27" xfId="0" applyFont="1" applyFill="1" applyBorder="1" applyAlignment="1">
      <alignment wrapText="1"/>
    </xf>
    <xf numFmtId="0" fontId="16" fillId="0" borderId="2" xfId="0" applyFont="1" applyBorder="1" applyAlignment="1">
      <alignment horizontal="right" vertical="center"/>
    </xf>
    <xf numFmtId="1" fontId="16" fillId="0" borderId="24" xfId="0" applyNumberFormat="1" applyFont="1" applyBorder="1" applyAlignment="1">
      <alignment horizontal="right"/>
    </xf>
    <xf numFmtId="176" fontId="16" fillId="0" borderId="4" xfId="0" applyNumberFormat="1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workbookViewId="0" topLeftCell="A1">
      <selection activeCell="B25" sqref="B25"/>
    </sheetView>
  </sheetViews>
  <sheetFormatPr defaultColWidth="9.00390625" defaultRowHeight="12.75"/>
  <cols>
    <col min="1" max="1" width="4.00390625" style="0" customWidth="1"/>
    <col min="2" max="2" width="48.25390625" style="0" customWidth="1"/>
    <col min="3" max="3" width="5.25390625" style="0" customWidth="1"/>
    <col min="4" max="4" width="6.875" style="0" customWidth="1"/>
    <col min="5" max="5" width="5.25390625" style="0" customWidth="1"/>
    <col min="6" max="6" width="13.375" style="0" customWidth="1"/>
  </cols>
  <sheetData>
    <row r="1" spans="1:6" ht="12.75">
      <c r="A1" s="87"/>
      <c r="B1" s="88" t="s">
        <v>574</v>
      </c>
      <c r="C1" s="87"/>
      <c r="D1" s="87"/>
      <c r="E1" s="87"/>
      <c r="F1" s="87"/>
    </row>
    <row r="2" spans="1:6" ht="12.75">
      <c r="A2" s="87"/>
      <c r="B2" s="88" t="s">
        <v>554</v>
      </c>
      <c r="C2" s="87"/>
      <c r="D2" s="87"/>
      <c r="E2" s="87"/>
      <c r="F2" s="87"/>
    </row>
    <row r="3" spans="1:6" ht="12.75">
      <c r="A3" s="87"/>
      <c r="B3" s="88" t="s">
        <v>575</v>
      </c>
      <c r="C3" s="87"/>
      <c r="D3" s="87"/>
      <c r="E3" s="87"/>
      <c r="F3" s="87"/>
    </row>
    <row r="4" spans="1:6" ht="12.75">
      <c r="A4" s="89"/>
      <c r="B4" s="278"/>
      <c r="C4" s="279" t="s">
        <v>347</v>
      </c>
      <c r="D4" s="279"/>
      <c r="E4" s="90"/>
      <c r="F4" s="90"/>
    </row>
    <row r="5" spans="1:6" ht="13.5" thickBot="1">
      <c r="A5" s="89"/>
      <c r="B5" s="89"/>
      <c r="C5" s="89"/>
      <c r="D5" s="89"/>
      <c r="E5" s="90"/>
      <c r="F5" s="90" t="s">
        <v>392</v>
      </c>
    </row>
    <row r="6" spans="1:6" ht="13.5" thickTop="1">
      <c r="A6" s="91"/>
      <c r="B6" s="92" t="s">
        <v>189</v>
      </c>
      <c r="C6" s="93"/>
      <c r="D6" s="94"/>
      <c r="E6" s="95"/>
      <c r="F6" s="96" t="s">
        <v>282</v>
      </c>
    </row>
    <row r="7" spans="1:6" ht="12.75">
      <c r="A7" s="97"/>
      <c r="B7" s="98"/>
      <c r="C7" s="99" t="s">
        <v>190</v>
      </c>
      <c r="D7" s="100" t="s">
        <v>5</v>
      </c>
      <c r="E7" s="101" t="s">
        <v>474</v>
      </c>
      <c r="F7" s="101" t="s">
        <v>2</v>
      </c>
    </row>
    <row r="8" spans="1:6" ht="13.5" thickBot="1">
      <c r="A8" s="292"/>
      <c r="B8" s="293" t="s">
        <v>6</v>
      </c>
      <c r="C8" s="294" t="s">
        <v>7</v>
      </c>
      <c r="D8" s="295"/>
      <c r="E8" s="296"/>
      <c r="F8" s="296" t="s">
        <v>343</v>
      </c>
    </row>
    <row r="9" spans="1:6" ht="13.5" thickTop="1">
      <c r="A9" s="326">
        <v>1</v>
      </c>
      <c r="B9" s="132" t="s">
        <v>225</v>
      </c>
      <c r="C9" s="133" t="s">
        <v>43</v>
      </c>
      <c r="D9" s="134"/>
      <c r="E9" s="114"/>
      <c r="F9" s="115">
        <f>SUM(F10:F10)</f>
        <v>16175</v>
      </c>
    </row>
    <row r="10" spans="1:6" ht="12.75">
      <c r="A10" s="130"/>
      <c r="B10" s="113" t="s">
        <v>202</v>
      </c>
      <c r="C10" s="112"/>
      <c r="D10" s="125" t="s">
        <v>56</v>
      </c>
      <c r="E10" s="126" t="s">
        <v>251</v>
      </c>
      <c r="F10" s="127">
        <v>16175</v>
      </c>
    </row>
    <row r="11" spans="1:6" ht="12.75">
      <c r="A11" s="129">
        <v>2</v>
      </c>
      <c r="B11" s="120" t="s">
        <v>253</v>
      </c>
      <c r="C11" s="118" t="s">
        <v>255</v>
      </c>
      <c r="D11" s="297"/>
      <c r="E11" s="103"/>
      <c r="F11" s="104">
        <f>F12</f>
        <v>3400</v>
      </c>
    </row>
    <row r="12" spans="1:6" ht="12.75">
      <c r="A12" s="130"/>
      <c r="B12" s="113" t="s">
        <v>256</v>
      </c>
      <c r="C12" s="112"/>
      <c r="D12" s="112" t="s">
        <v>254</v>
      </c>
      <c r="E12" s="126" t="s">
        <v>495</v>
      </c>
      <c r="F12" s="127">
        <v>3400</v>
      </c>
    </row>
    <row r="13" spans="1:6" ht="12.75">
      <c r="A13" s="147">
        <v>3</v>
      </c>
      <c r="B13" s="117" t="s">
        <v>556</v>
      </c>
      <c r="C13" s="118" t="s">
        <v>59</v>
      </c>
      <c r="D13" s="118" t="s">
        <v>7</v>
      </c>
      <c r="E13" s="315" t="s">
        <v>7</v>
      </c>
      <c r="F13" s="104">
        <f>F14</f>
        <v>844594</v>
      </c>
    </row>
    <row r="14" spans="1:6" ht="12.75">
      <c r="A14" s="146"/>
      <c r="B14" s="113" t="s">
        <v>133</v>
      </c>
      <c r="C14" s="112"/>
      <c r="D14" s="118" t="s">
        <v>62</v>
      </c>
      <c r="E14" s="315" t="s">
        <v>390</v>
      </c>
      <c r="F14" s="104">
        <v>844594</v>
      </c>
    </row>
    <row r="15" spans="1:6" ht="15.75" customHeight="1">
      <c r="A15" s="102">
        <v>4</v>
      </c>
      <c r="B15" s="298" t="s">
        <v>209</v>
      </c>
      <c r="C15" s="119" t="s">
        <v>64</v>
      </c>
      <c r="D15" s="121"/>
      <c r="E15" s="103"/>
      <c r="F15" s="104">
        <f>SUM(F16)</f>
        <v>1476011</v>
      </c>
    </row>
    <row r="16" spans="1:6" ht="15.75" customHeight="1">
      <c r="A16" s="102"/>
      <c r="B16" s="299" t="s">
        <v>18</v>
      </c>
      <c r="C16" s="106"/>
      <c r="D16" s="291" t="s">
        <v>65</v>
      </c>
      <c r="E16" s="126"/>
      <c r="F16" s="127">
        <f>SUM(F17:F25)</f>
        <v>1476011</v>
      </c>
    </row>
    <row r="17" spans="1:6" ht="12.75">
      <c r="A17" s="109"/>
      <c r="B17" s="113" t="s">
        <v>537</v>
      </c>
      <c r="C17" s="112"/>
      <c r="D17" s="125" t="s">
        <v>7</v>
      </c>
      <c r="E17" s="126" t="s">
        <v>496</v>
      </c>
      <c r="F17" s="127">
        <f>105614+93420-35500</f>
        <v>163534</v>
      </c>
    </row>
    <row r="18" spans="1:6" ht="12.75">
      <c r="A18" s="122"/>
      <c r="B18" s="300" t="s">
        <v>478</v>
      </c>
      <c r="C18" s="112"/>
      <c r="D18" s="125" t="s">
        <v>7</v>
      </c>
      <c r="E18" s="126" t="s">
        <v>493</v>
      </c>
      <c r="F18" s="127">
        <v>7156</v>
      </c>
    </row>
    <row r="19" spans="1:6" ht="12.75">
      <c r="A19" s="122"/>
      <c r="B19" s="300" t="s">
        <v>538</v>
      </c>
      <c r="C19" s="112"/>
      <c r="D19" s="125" t="s">
        <v>7</v>
      </c>
      <c r="E19" s="126" t="s">
        <v>495</v>
      </c>
      <c r="F19" s="127">
        <v>68000</v>
      </c>
    </row>
    <row r="20" spans="1:6" ht="12.75">
      <c r="A20" s="122"/>
      <c r="B20" s="300" t="s">
        <v>535</v>
      </c>
      <c r="C20" s="112"/>
      <c r="D20" s="125" t="s">
        <v>7</v>
      </c>
      <c r="E20" s="126" t="s">
        <v>498</v>
      </c>
      <c r="F20" s="127">
        <f>59532+274000</f>
        <v>333532</v>
      </c>
    </row>
    <row r="21" spans="1:6" ht="12.75">
      <c r="A21" s="122"/>
      <c r="B21" s="300" t="s">
        <v>536</v>
      </c>
      <c r="C21" s="112"/>
      <c r="D21" s="125" t="s">
        <v>7</v>
      </c>
      <c r="E21" s="126" t="s">
        <v>497</v>
      </c>
      <c r="F21" s="127">
        <f>685919+84406+28964</f>
        <v>799289</v>
      </c>
    </row>
    <row r="22" spans="1:6" ht="12.75">
      <c r="A22" s="109"/>
      <c r="B22" s="113" t="s">
        <v>191</v>
      </c>
      <c r="C22" s="112"/>
      <c r="D22" s="125" t="s">
        <v>7</v>
      </c>
      <c r="E22" s="126" t="s">
        <v>494</v>
      </c>
      <c r="F22" s="127">
        <v>15000</v>
      </c>
    </row>
    <row r="23" spans="1:6" ht="12.75">
      <c r="A23" s="109"/>
      <c r="B23" s="113" t="s">
        <v>263</v>
      </c>
      <c r="C23" s="112"/>
      <c r="D23" s="125" t="s">
        <v>7</v>
      </c>
      <c r="E23" s="126" t="s">
        <v>499</v>
      </c>
      <c r="F23" s="127">
        <v>4000</v>
      </c>
    </row>
    <row r="24" spans="1:6" ht="12.75">
      <c r="A24" s="109"/>
      <c r="B24" s="113" t="s">
        <v>258</v>
      </c>
      <c r="C24" s="112"/>
      <c r="D24" s="125" t="s">
        <v>7</v>
      </c>
      <c r="E24" s="126" t="s">
        <v>499</v>
      </c>
      <c r="F24" s="127">
        <v>50000</v>
      </c>
    </row>
    <row r="25" spans="1:6" ht="25.5">
      <c r="A25" s="124"/>
      <c r="B25" s="135" t="s">
        <v>128</v>
      </c>
      <c r="C25" s="112"/>
      <c r="D25" s="125"/>
      <c r="E25" s="126" t="s">
        <v>351</v>
      </c>
      <c r="F25" s="127">
        <v>35500</v>
      </c>
    </row>
    <row r="26" spans="1:6" ht="12.75">
      <c r="A26" s="129">
        <v>5</v>
      </c>
      <c r="B26" s="117" t="s">
        <v>94</v>
      </c>
      <c r="C26" s="118" t="s">
        <v>68</v>
      </c>
      <c r="D26" s="118"/>
      <c r="E26" s="103"/>
      <c r="F26" s="104">
        <f>SUM(F27:F29)</f>
        <v>90159</v>
      </c>
    </row>
    <row r="27" spans="1:6" ht="25.5">
      <c r="A27" s="328" t="s">
        <v>37</v>
      </c>
      <c r="B27" s="301" t="s">
        <v>550</v>
      </c>
      <c r="C27" s="136"/>
      <c r="D27" s="307" t="s">
        <v>70</v>
      </c>
      <c r="E27" s="126" t="s">
        <v>442</v>
      </c>
      <c r="F27" s="127">
        <v>2400</v>
      </c>
    </row>
    <row r="28" spans="1:6" ht="12.75">
      <c r="A28" s="109" t="s">
        <v>39</v>
      </c>
      <c r="B28" s="113" t="s">
        <v>517</v>
      </c>
      <c r="C28" s="112"/>
      <c r="D28" s="125" t="s">
        <v>516</v>
      </c>
      <c r="E28" s="126" t="s">
        <v>494</v>
      </c>
      <c r="F28" s="127">
        <v>43000</v>
      </c>
    </row>
    <row r="29" spans="1:6" ht="25.5">
      <c r="A29" s="329" t="s">
        <v>429</v>
      </c>
      <c r="B29" s="135" t="s">
        <v>551</v>
      </c>
      <c r="C29" s="112" t="s">
        <v>7</v>
      </c>
      <c r="D29" s="112" t="s">
        <v>552</v>
      </c>
      <c r="E29" s="145" t="s">
        <v>390</v>
      </c>
      <c r="F29" s="127">
        <v>44759</v>
      </c>
    </row>
    <row r="30" spans="1:6" ht="12.75">
      <c r="A30" s="129">
        <v>6</v>
      </c>
      <c r="B30" s="117" t="s">
        <v>226</v>
      </c>
      <c r="C30" s="118" t="s">
        <v>73</v>
      </c>
      <c r="D30" s="118"/>
      <c r="E30" s="103"/>
      <c r="F30" s="104">
        <f>SUM(F31:F32)</f>
        <v>165305</v>
      </c>
    </row>
    <row r="31" spans="1:6" ht="12.75">
      <c r="A31" s="109" t="s">
        <v>37</v>
      </c>
      <c r="B31" s="113" t="s">
        <v>560</v>
      </c>
      <c r="C31" s="112"/>
      <c r="D31" s="125" t="s">
        <v>75</v>
      </c>
      <c r="E31" s="126">
        <v>2010</v>
      </c>
      <c r="F31" s="127">
        <v>146400</v>
      </c>
    </row>
    <row r="32" spans="1:6" ht="12.75">
      <c r="A32" s="109" t="s">
        <v>39</v>
      </c>
      <c r="B32" s="113" t="s">
        <v>505</v>
      </c>
      <c r="C32" s="118"/>
      <c r="D32" s="125" t="s">
        <v>93</v>
      </c>
      <c r="E32" s="126"/>
      <c r="F32" s="127">
        <f>SUM(F33:F36)</f>
        <v>18905</v>
      </c>
    </row>
    <row r="33" spans="1:6" ht="12.75">
      <c r="A33" s="116"/>
      <c r="B33" s="113" t="s">
        <v>500</v>
      </c>
      <c r="C33" s="112"/>
      <c r="D33" s="125" t="s">
        <v>7</v>
      </c>
      <c r="E33" s="126" t="s">
        <v>251</v>
      </c>
      <c r="F33" s="127">
        <v>3000</v>
      </c>
    </row>
    <row r="34" spans="1:6" ht="12.75">
      <c r="A34" s="116"/>
      <c r="B34" s="113" t="s">
        <v>546</v>
      </c>
      <c r="C34" s="112"/>
      <c r="D34" s="125"/>
      <c r="E34" s="126" t="s">
        <v>495</v>
      </c>
      <c r="F34" s="127">
        <v>3000</v>
      </c>
    </row>
    <row r="35" spans="1:6" ht="12.75">
      <c r="A35" s="116"/>
      <c r="B35" s="113" t="s">
        <v>502</v>
      </c>
      <c r="C35" s="112"/>
      <c r="D35" s="125" t="s">
        <v>7</v>
      </c>
      <c r="E35" s="126" t="s">
        <v>494</v>
      </c>
      <c r="F35" s="127">
        <v>9465</v>
      </c>
    </row>
    <row r="36" spans="1:6" ht="12.75">
      <c r="A36" s="116"/>
      <c r="B36" s="113" t="s">
        <v>501</v>
      </c>
      <c r="C36" s="112"/>
      <c r="D36" s="112" t="s">
        <v>7</v>
      </c>
      <c r="E36" s="126" t="s">
        <v>332</v>
      </c>
      <c r="F36" s="127">
        <v>3440</v>
      </c>
    </row>
    <row r="37" spans="1:6" ht="12.75">
      <c r="A37" s="129">
        <v>7</v>
      </c>
      <c r="B37" s="117" t="s">
        <v>223</v>
      </c>
      <c r="C37" s="118" t="s">
        <v>240</v>
      </c>
      <c r="D37" s="118"/>
      <c r="E37" s="103"/>
      <c r="F37" s="104">
        <f>SUM(F38:F38)</f>
        <v>3495</v>
      </c>
    </row>
    <row r="38" spans="1:6" ht="12.75">
      <c r="A38" s="130"/>
      <c r="B38" s="113" t="s">
        <v>559</v>
      </c>
      <c r="C38" s="112"/>
      <c r="D38" s="112" t="s">
        <v>241</v>
      </c>
      <c r="E38" s="126">
        <v>2010</v>
      </c>
      <c r="F38" s="127">
        <v>3495</v>
      </c>
    </row>
    <row r="39" spans="1:6" ht="25.5">
      <c r="A39" s="327">
        <v>8</v>
      </c>
      <c r="B39" s="302" t="s">
        <v>213</v>
      </c>
      <c r="C39" s="118" t="s">
        <v>100</v>
      </c>
      <c r="D39" s="118"/>
      <c r="E39" s="103"/>
      <c r="F39" s="104">
        <f>F40</f>
        <v>7300</v>
      </c>
    </row>
    <row r="40" spans="1:6" ht="12.75">
      <c r="A40" s="131"/>
      <c r="B40" s="135" t="s">
        <v>34</v>
      </c>
      <c r="C40" s="112"/>
      <c r="D40" s="112" t="s">
        <v>105</v>
      </c>
      <c r="E40" s="103"/>
      <c r="F40" s="104">
        <f>SUM(F41:F42)</f>
        <v>7300</v>
      </c>
    </row>
    <row r="41" spans="1:6" ht="12.75">
      <c r="A41" s="148"/>
      <c r="B41" s="113" t="s">
        <v>557</v>
      </c>
      <c r="C41" s="112"/>
      <c r="D41" s="112" t="s">
        <v>7</v>
      </c>
      <c r="E41" s="126" t="s">
        <v>315</v>
      </c>
      <c r="F41" s="127">
        <v>300</v>
      </c>
    </row>
    <row r="42" spans="1:6" ht="12.75">
      <c r="A42" s="124"/>
      <c r="B42" s="113" t="s">
        <v>558</v>
      </c>
      <c r="C42" s="112"/>
      <c r="D42" s="112" t="s">
        <v>7</v>
      </c>
      <c r="E42" s="126" t="s">
        <v>124</v>
      </c>
      <c r="F42" s="127">
        <v>7000</v>
      </c>
    </row>
    <row r="43" spans="1:6" ht="38.25">
      <c r="A43" s="102">
        <v>9</v>
      </c>
      <c r="B43" s="303" t="s">
        <v>336</v>
      </c>
      <c r="C43" s="119" t="s">
        <v>237</v>
      </c>
      <c r="D43" s="121"/>
      <c r="E43" s="103"/>
      <c r="F43" s="104">
        <f>SUM(F44+F45+F52+F65+F66+F67+F70)</f>
        <v>14044775</v>
      </c>
    </row>
    <row r="44" spans="1:6" ht="12.75">
      <c r="A44" s="128" t="s">
        <v>37</v>
      </c>
      <c r="B44" s="304" t="s">
        <v>508</v>
      </c>
      <c r="C44" s="106"/>
      <c r="D44" s="106" t="s">
        <v>532</v>
      </c>
      <c r="E44" s="126" t="s">
        <v>479</v>
      </c>
      <c r="F44" s="127">
        <v>21700</v>
      </c>
    </row>
    <row r="45" spans="1:6" ht="40.5" customHeight="1">
      <c r="A45" s="128" t="s">
        <v>39</v>
      </c>
      <c r="B45" s="299" t="s">
        <v>547</v>
      </c>
      <c r="C45" s="106"/>
      <c r="D45" s="108" t="s">
        <v>477</v>
      </c>
      <c r="E45" s="126"/>
      <c r="F45" s="127">
        <f>SUM(F46:F51)</f>
        <v>4932387</v>
      </c>
    </row>
    <row r="46" spans="1:6" ht="12.75">
      <c r="A46" s="109"/>
      <c r="B46" s="113" t="s">
        <v>199</v>
      </c>
      <c r="C46" s="112"/>
      <c r="D46" s="112" t="s">
        <v>7</v>
      </c>
      <c r="E46" s="126" t="s">
        <v>480</v>
      </c>
      <c r="F46" s="127">
        <f>4551961+4735</f>
        <v>4556696</v>
      </c>
    </row>
    <row r="47" spans="1:6" ht="12.75">
      <c r="A47" s="109"/>
      <c r="B47" s="113" t="s">
        <v>197</v>
      </c>
      <c r="C47" s="112"/>
      <c r="D47" s="112" t="s">
        <v>7</v>
      </c>
      <c r="E47" s="126" t="s">
        <v>481</v>
      </c>
      <c r="F47" s="127">
        <v>53511</v>
      </c>
    </row>
    <row r="48" spans="1:6" ht="12.75">
      <c r="A48" s="109"/>
      <c r="B48" s="113" t="s">
        <v>198</v>
      </c>
      <c r="C48" s="112"/>
      <c r="D48" s="112" t="s">
        <v>7</v>
      </c>
      <c r="E48" s="126" t="s">
        <v>482</v>
      </c>
      <c r="F48" s="127">
        <v>55688</v>
      </c>
    </row>
    <row r="49" spans="1:6" ht="12.75">
      <c r="A49" s="109"/>
      <c r="B49" s="113" t="s">
        <v>200</v>
      </c>
      <c r="C49" s="112"/>
      <c r="D49" s="112" t="s">
        <v>7</v>
      </c>
      <c r="E49" s="126" t="s">
        <v>483</v>
      </c>
      <c r="F49" s="127">
        <v>196430</v>
      </c>
    </row>
    <row r="50" spans="1:6" ht="12.75">
      <c r="A50" s="109"/>
      <c r="B50" s="113" t="s">
        <v>231</v>
      </c>
      <c r="C50" s="112"/>
      <c r="D50" s="112" t="s">
        <v>7</v>
      </c>
      <c r="E50" s="126" t="s">
        <v>485</v>
      </c>
      <c r="F50" s="127">
        <v>32000</v>
      </c>
    </row>
    <row r="51" spans="1:6" ht="25.5">
      <c r="A51" s="280"/>
      <c r="B51" s="299" t="s">
        <v>130</v>
      </c>
      <c r="C51" s="106"/>
      <c r="D51" s="291"/>
      <c r="E51" s="305" t="s">
        <v>131</v>
      </c>
      <c r="F51" s="127">
        <v>38062</v>
      </c>
    </row>
    <row r="52" spans="1:6" ht="39" customHeight="1">
      <c r="A52" s="128" t="s">
        <v>429</v>
      </c>
      <c r="B52" s="330" t="s">
        <v>206</v>
      </c>
      <c r="C52" s="106"/>
      <c r="D52" s="108" t="s">
        <v>292</v>
      </c>
      <c r="E52" s="126"/>
      <c r="F52" s="127">
        <f>SUM(F53:F64)</f>
        <v>2737725</v>
      </c>
    </row>
    <row r="53" spans="1:6" ht="12.75">
      <c r="A53" s="109"/>
      <c r="B53" s="113" t="s">
        <v>199</v>
      </c>
      <c r="C53" s="112"/>
      <c r="D53" s="112" t="s">
        <v>7</v>
      </c>
      <c r="E53" s="126" t="s">
        <v>480</v>
      </c>
      <c r="F53" s="127">
        <f>238730+1476065+10105</f>
        <v>1724900</v>
      </c>
    </row>
    <row r="54" spans="1:6" ht="12.75">
      <c r="A54" s="109"/>
      <c r="B54" s="113" t="s">
        <v>197</v>
      </c>
      <c r="C54" s="112"/>
      <c r="D54" s="112" t="s">
        <v>7</v>
      </c>
      <c r="E54" s="126" t="s">
        <v>481</v>
      </c>
      <c r="F54" s="127">
        <v>336991</v>
      </c>
    </row>
    <row r="55" spans="1:6" ht="12.75">
      <c r="A55" s="109"/>
      <c r="B55" s="113" t="s">
        <v>198</v>
      </c>
      <c r="C55" s="112"/>
      <c r="D55" s="112" t="s">
        <v>7</v>
      </c>
      <c r="E55" s="126" t="s">
        <v>482</v>
      </c>
      <c r="F55" s="127">
        <v>14734</v>
      </c>
    </row>
    <row r="56" spans="1:6" ht="12.75">
      <c r="A56" s="109"/>
      <c r="B56" s="113" t="s">
        <v>200</v>
      </c>
      <c r="C56" s="112"/>
      <c r="D56" s="112" t="s">
        <v>7</v>
      </c>
      <c r="E56" s="126" t="s">
        <v>483</v>
      </c>
      <c r="F56" s="127">
        <v>186600</v>
      </c>
    </row>
    <row r="57" spans="1:6" ht="12.75">
      <c r="A57" s="109"/>
      <c r="B57" s="113" t="s">
        <v>201</v>
      </c>
      <c r="C57" s="112"/>
      <c r="D57" s="112" t="s">
        <v>7</v>
      </c>
      <c r="E57" s="126" t="s">
        <v>484</v>
      </c>
      <c r="F57" s="127">
        <v>55000</v>
      </c>
    </row>
    <row r="58" spans="1:6" ht="12.75">
      <c r="A58" s="109"/>
      <c r="B58" s="113" t="s">
        <v>204</v>
      </c>
      <c r="C58" s="112"/>
      <c r="D58" s="112" t="s">
        <v>7</v>
      </c>
      <c r="E58" s="126" t="s">
        <v>486</v>
      </c>
      <c r="F58" s="127">
        <v>8700</v>
      </c>
    </row>
    <row r="59" spans="1:6" ht="12.75">
      <c r="A59" s="109"/>
      <c r="B59" s="113" t="s">
        <v>232</v>
      </c>
      <c r="C59" s="112"/>
      <c r="D59" s="112" t="s">
        <v>7</v>
      </c>
      <c r="E59" s="126" t="s">
        <v>488</v>
      </c>
      <c r="F59" s="127">
        <v>26000</v>
      </c>
    </row>
    <row r="60" spans="1:6" ht="12.75">
      <c r="A60" s="109"/>
      <c r="B60" s="113" t="s">
        <v>233</v>
      </c>
      <c r="C60" s="112"/>
      <c r="D60" s="112" t="s">
        <v>7</v>
      </c>
      <c r="E60" s="126" t="s">
        <v>489</v>
      </c>
      <c r="F60" s="127">
        <v>11000</v>
      </c>
    </row>
    <row r="61" spans="1:6" ht="12.75">
      <c r="A61" s="109"/>
      <c r="B61" s="113" t="s">
        <v>234</v>
      </c>
      <c r="C61" s="112"/>
      <c r="D61" s="112" t="s">
        <v>7</v>
      </c>
      <c r="E61" s="126" t="s">
        <v>490</v>
      </c>
      <c r="F61" s="127">
        <v>2500</v>
      </c>
    </row>
    <row r="62" spans="1:6" ht="12.75">
      <c r="A62" s="109"/>
      <c r="B62" s="113" t="s">
        <v>229</v>
      </c>
      <c r="C62" s="112"/>
      <c r="D62" s="112" t="s">
        <v>7</v>
      </c>
      <c r="E62" s="126" t="s">
        <v>490</v>
      </c>
      <c r="F62" s="127">
        <v>22000</v>
      </c>
    </row>
    <row r="63" spans="1:6" ht="12.75">
      <c r="A63" s="109"/>
      <c r="B63" s="113" t="s">
        <v>257</v>
      </c>
      <c r="C63" s="112"/>
      <c r="D63" s="112" t="s">
        <v>7</v>
      </c>
      <c r="E63" s="126" t="s">
        <v>493</v>
      </c>
      <c r="F63" s="127">
        <v>1300</v>
      </c>
    </row>
    <row r="64" spans="1:6" ht="12.75">
      <c r="A64" s="109"/>
      <c r="B64" s="113" t="s">
        <v>231</v>
      </c>
      <c r="C64" s="112"/>
      <c r="D64" s="112" t="s">
        <v>7</v>
      </c>
      <c r="E64" s="126" t="s">
        <v>485</v>
      </c>
      <c r="F64" s="127">
        <v>348000</v>
      </c>
    </row>
    <row r="65" spans="1:6" ht="12.75">
      <c r="A65" s="109" t="s">
        <v>561</v>
      </c>
      <c r="B65" s="113" t="s">
        <v>205</v>
      </c>
      <c r="C65" s="112"/>
      <c r="D65" s="125" t="s">
        <v>533</v>
      </c>
      <c r="E65" s="126" t="s">
        <v>487</v>
      </c>
      <c r="F65" s="127">
        <v>550000</v>
      </c>
    </row>
    <row r="66" spans="1:6" ht="12.75">
      <c r="A66" s="109" t="s">
        <v>562</v>
      </c>
      <c r="B66" s="113" t="s">
        <v>194</v>
      </c>
      <c r="C66" s="112"/>
      <c r="D66" s="125" t="s">
        <v>534</v>
      </c>
      <c r="E66" s="126" t="s">
        <v>491</v>
      </c>
      <c r="F66" s="127">
        <v>66600</v>
      </c>
    </row>
    <row r="67" spans="1:6" ht="12.75">
      <c r="A67" s="109" t="s">
        <v>563</v>
      </c>
      <c r="B67" s="113" t="s">
        <v>216</v>
      </c>
      <c r="C67" s="112"/>
      <c r="D67" s="112" t="s">
        <v>439</v>
      </c>
      <c r="E67" s="126"/>
      <c r="F67" s="127">
        <f>SUM(F68:F69)</f>
        <v>5698463</v>
      </c>
    </row>
    <row r="68" spans="1:6" ht="12.75">
      <c r="A68" s="124"/>
      <c r="B68" s="304" t="s">
        <v>344</v>
      </c>
      <c r="C68" s="112"/>
      <c r="D68" s="112" t="s">
        <v>7</v>
      </c>
      <c r="E68" s="126" t="s">
        <v>440</v>
      </c>
      <c r="F68" s="127">
        <v>5309463</v>
      </c>
    </row>
    <row r="69" spans="1:6" ht="12.75">
      <c r="A69" s="124"/>
      <c r="B69" s="304" t="s">
        <v>217</v>
      </c>
      <c r="C69" s="112"/>
      <c r="D69" s="112" t="s">
        <v>7</v>
      </c>
      <c r="E69" s="126" t="s">
        <v>441</v>
      </c>
      <c r="F69" s="127">
        <v>389000</v>
      </c>
    </row>
    <row r="70" spans="1:6" ht="25.5">
      <c r="A70" s="109" t="s">
        <v>564</v>
      </c>
      <c r="B70" s="306" t="s">
        <v>394</v>
      </c>
      <c r="C70" s="112"/>
      <c r="D70" s="112" t="s">
        <v>454</v>
      </c>
      <c r="E70" s="126"/>
      <c r="F70" s="127">
        <f>SUM(F71:F72)</f>
        <v>37900</v>
      </c>
    </row>
    <row r="71" spans="1:6" ht="12.75">
      <c r="A71" s="109" t="s">
        <v>7</v>
      </c>
      <c r="B71" s="306" t="s">
        <v>567</v>
      </c>
      <c r="C71" s="106"/>
      <c r="D71" s="106" t="s">
        <v>7</v>
      </c>
      <c r="E71" s="126" t="s">
        <v>251</v>
      </c>
      <c r="F71" s="127">
        <v>9400</v>
      </c>
    </row>
    <row r="72" spans="1:6" ht="21" customHeight="1">
      <c r="A72" s="109" t="s">
        <v>7</v>
      </c>
      <c r="B72" s="135" t="s">
        <v>293</v>
      </c>
      <c r="C72" s="112"/>
      <c r="D72" s="112" t="s">
        <v>7</v>
      </c>
      <c r="E72" s="126" t="s">
        <v>438</v>
      </c>
      <c r="F72" s="127">
        <v>28500</v>
      </c>
    </row>
    <row r="73" spans="1:6" ht="12.75">
      <c r="A73" s="116">
        <v>10</v>
      </c>
      <c r="B73" s="117" t="s">
        <v>212</v>
      </c>
      <c r="C73" s="118" t="s">
        <v>111</v>
      </c>
      <c r="D73" s="118"/>
      <c r="E73" s="103"/>
      <c r="F73" s="104">
        <f>SUM(F74:F77)</f>
        <v>12972002</v>
      </c>
    </row>
    <row r="74" spans="1:6" ht="12.75">
      <c r="A74" s="331" t="s">
        <v>37</v>
      </c>
      <c r="B74" s="113" t="s">
        <v>224</v>
      </c>
      <c r="C74" s="136"/>
      <c r="D74" s="307" t="s">
        <v>235</v>
      </c>
      <c r="E74" s="126" t="s">
        <v>444</v>
      </c>
      <c r="F74" s="142">
        <v>9178402</v>
      </c>
    </row>
    <row r="75" spans="1:6" ht="12.75">
      <c r="A75" s="329" t="s">
        <v>39</v>
      </c>
      <c r="B75" s="113" t="s">
        <v>218</v>
      </c>
      <c r="C75" s="112"/>
      <c r="D75" s="112" t="s">
        <v>475</v>
      </c>
      <c r="E75" s="145" t="s">
        <v>444</v>
      </c>
      <c r="F75" s="127">
        <v>2654777</v>
      </c>
    </row>
    <row r="76" spans="1:6" ht="12.75">
      <c r="A76" s="122" t="s">
        <v>429</v>
      </c>
      <c r="B76" s="113" t="s">
        <v>219</v>
      </c>
      <c r="C76" s="112"/>
      <c r="D76" s="112" t="s">
        <v>476</v>
      </c>
      <c r="E76" s="145" t="s">
        <v>444</v>
      </c>
      <c r="F76" s="127">
        <v>1093767</v>
      </c>
    </row>
    <row r="77" spans="1:6" ht="12.75">
      <c r="A77" s="128" t="s">
        <v>561</v>
      </c>
      <c r="B77" s="304" t="s">
        <v>123</v>
      </c>
      <c r="C77" s="106"/>
      <c r="D77" s="291" t="s">
        <v>236</v>
      </c>
      <c r="E77" s="126" t="s">
        <v>499</v>
      </c>
      <c r="F77" s="127">
        <v>45056</v>
      </c>
    </row>
    <row r="78" spans="1:6" ht="12.75">
      <c r="A78" s="116">
        <v>11</v>
      </c>
      <c r="B78" s="117" t="s">
        <v>211</v>
      </c>
      <c r="C78" s="118" t="s">
        <v>114</v>
      </c>
      <c r="D78" s="118"/>
      <c r="E78" s="103"/>
      <c r="F78" s="104">
        <f>SUM(F79+F82+F85)</f>
        <v>298783</v>
      </c>
    </row>
    <row r="79" spans="1:6" ht="12.75">
      <c r="A79" s="109" t="s">
        <v>37</v>
      </c>
      <c r="B79" s="113" t="s">
        <v>192</v>
      </c>
      <c r="C79" s="118"/>
      <c r="D79" s="112" t="s">
        <v>115</v>
      </c>
      <c r="E79" s="103"/>
      <c r="F79" s="127">
        <f>SUM(F80:F81)</f>
        <v>15459</v>
      </c>
    </row>
    <row r="80" spans="1:6" ht="12.75">
      <c r="A80" s="109"/>
      <c r="B80" s="113" t="s">
        <v>503</v>
      </c>
      <c r="C80" s="112"/>
      <c r="D80" s="112" t="s">
        <v>7</v>
      </c>
      <c r="E80" s="126" t="s">
        <v>495</v>
      </c>
      <c r="F80" s="127">
        <v>11342</v>
      </c>
    </row>
    <row r="81" spans="1:6" ht="12.75">
      <c r="A81" s="109"/>
      <c r="B81" s="113" t="s">
        <v>531</v>
      </c>
      <c r="C81" s="112"/>
      <c r="D81" s="112"/>
      <c r="E81" s="126" t="s">
        <v>494</v>
      </c>
      <c r="F81" s="127">
        <v>4117</v>
      </c>
    </row>
    <row r="82" spans="1:6" ht="12.75">
      <c r="A82" s="109" t="s">
        <v>39</v>
      </c>
      <c r="B82" s="113" t="s">
        <v>288</v>
      </c>
      <c r="C82" s="112"/>
      <c r="D82" s="112" t="s">
        <v>121</v>
      </c>
      <c r="E82" s="126"/>
      <c r="F82" s="127">
        <f>SUM(F83:F84)</f>
        <v>280787</v>
      </c>
    </row>
    <row r="83" spans="1:6" ht="12.75">
      <c r="A83" s="109"/>
      <c r="B83" s="113" t="s">
        <v>555</v>
      </c>
      <c r="C83" s="112" t="s">
        <v>7</v>
      </c>
      <c r="D83" s="112" t="s">
        <v>7</v>
      </c>
      <c r="E83" s="126" t="s">
        <v>251</v>
      </c>
      <c r="F83" s="127">
        <v>269005</v>
      </c>
    </row>
    <row r="84" spans="1:6" ht="12.75">
      <c r="A84" s="109"/>
      <c r="B84" s="113" t="s">
        <v>531</v>
      </c>
      <c r="C84" s="112"/>
      <c r="D84" s="112"/>
      <c r="E84" s="126" t="s">
        <v>494</v>
      </c>
      <c r="F84" s="127">
        <v>11782</v>
      </c>
    </row>
    <row r="85" spans="1:6" ht="12.75">
      <c r="A85" s="109" t="s">
        <v>429</v>
      </c>
      <c r="B85" s="113" t="s">
        <v>21</v>
      </c>
      <c r="C85" s="112"/>
      <c r="D85" s="112" t="s">
        <v>122</v>
      </c>
      <c r="E85" s="126"/>
      <c r="F85" s="127">
        <f>F86</f>
        <v>2537</v>
      </c>
    </row>
    <row r="86" spans="1:6" ht="12.75">
      <c r="A86" s="109"/>
      <c r="B86" s="113" t="s">
        <v>503</v>
      </c>
      <c r="C86" s="112"/>
      <c r="D86" s="112"/>
      <c r="E86" s="126" t="s">
        <v>495</v>
      </c>
      <c r="F86" s="127">
        <v>2537</v>
      </c>
    </row>
    <row r="87" spans="1:6" ht="12.75">
      <c r="A87" s="116">
        <v>12</v>
      </c>
      <c r="B87" s="117" t="s">
        <v>210</v>
      </c>
      <c r="C87" s="118" t="s">
        <v>149</v>
      </c>
      <c r="D87" s="118"/>
      <c r="E87" s="103"/>
      <c r="F87" s="104">
        <f>F88</f>
        <v>270000</v>
      </c>
    </row>
    <row r="88" spans="1:6" ht="12.75">
      <c r="A88" s="109"/>
      <c r="B88" s="113" t="s">
        <v>506</v>
      </c>
      <c r="C88" s="112" t="s">
        <v>7</v>
      </c>
      <c r="D88" s="112" t="s">
        <v>151</v>
      </c>
      <c r="E88" s="126" t="s">
        <v>492</v>
      </c>
      <c r="F88" s="127">
        <v>270000</v>
      </c>
    </row>
    <row r="89" spans="1:6" ht="12.75">
      <c r="A89" s="105">
        <v>13</v>
      </c>
      <c r="B89" s="308" t="s">
        <v>77</v>
      </c>
      <c r="C89" s="119" t="s">
        <v>78</v>
      </c>
      <c r="D89" s="119"/>
      <c r="E89" s="103"/>
      <c r="F89" s="104">
        <f>SUM(F90:F99)</f>
        <v>8658900</v>
      </c>
    </row>
    <row r="90" spans="1:6" ht="14.25" customHeight="1">
      <c r="A90" s="109" t="s">
        <v>37</v>
      </c>
      <c r="B90" s="309" t="s">
        <v>354</v>
      </c>
      <c r="C90" s="112"/>
      <c r="D90" s="112" t="s">
        <v>458</v>
      </c>
      <c r="E90" s="126">
        <v>2010</v>
      </c>
      <c r="F90" s="127">
        <v>585000</v>
      </c>
    </row>
    <row r="91" spans="1:6" ht="38.25">
      <c r="A91" s="109" t="s">
        <v>39</v>
      </c>
      <c r="B91" s="135" t="s">
        <v>132</v>
      </c>
      <c r="C91" s="112"/>
      <c r="D91" s="112" t="s">
        <v>339</v>
      </c>
      <c r="E91" s="126" t="s">
        <v>315</v>
      </c>
      <c r="F91" s="127">
        <v>6923000</v>
      </c>
    </row>
    <row r="92" spans="1:6" ht="12.75">
      <c r="A92" s="109" t="s">
        <v>429</v>
      </c>
      <c r="B92" s="113" t="s">
        <v>518</v>
      </c>
      <c r="C92" s="112"/>
      <c r="D92" s="112" t="s">
        <v>459</v>
      </c>
      <c r="E92" s="126">
        <v>2010</v>
      </c>
      <c r="F92" s="127">
        <v>21000</v>
      </c>
    </row>
    <row r="93" spans="1:6" ht="12.75">
      <c r="A93" s="109" t="s">
        <v>561</v>
      </c>
      <c r="B93" s="113" t="s">
        <v>252</v>
      </c>
      <c r="C93" s="112"/>
      <c r="D93" s="112" t="s">
        <v>460</v>
      </c>
      <c r="E93" s="126">
        <v>2010</v>
      </c>
      <c r="F93" s="127">
        <v>228000</v>
      </c>
    </row>
    <row r="94" spans="1:6" ht="12.75">
      <c r="A94" s="109" t="s">
        <v>562</v>
      </c>
      <c r="B94" s="113" t="s">
        <v>252</v>
      </c>
      <c r="C94" s="112"/>
      <c r="D94" s="112" t="s">
        <v>460</v>
      </c>
      <c r="E94" s="126" t="s">
        <v>395</v>
      </c>
      <c r="F94" s="127">
        <v>299000</v>
      </c>
    </row>
    <row r="95" spans="1:6" ht="12.75">
      <c r="A95" s="281" t="s">
        <v>563</v>
      </c>
      <c r="B95" s="113" t="s">
        <v>220</v>
      </c>
      <c r="C95" s="112"/>
      <c r="D95" s="112" t="s">
        <v>462</v>
      </c>
      <c r="E95" s="126" t="s">
        <v>395</v>
      </c>
      <c r="F95" s="127">
        <v>375000</v>
      </c>
    </row>
    <row r="96" spans="1:6" ht="12.75">
      <c r="A96" s="128" t="s">
        <v>564</v>
      </c>
      <c r="B96" s="304" t="s">
        <v>507</v>
      </c>
      <c r="C96" s="119"/>
      <c r="D96" s="106" t="s">
        <v>463</v>
      </c>
      <c r="E96" s="126" t="s">
        <v>494</v>
      </c>
      <c r="F96" s="127">
        <v>44000</v>
      </c>
    </row>
    <row r="97" spans="1:6" ht="14.25" customHeight="1">
      <c r="A97" s="109" t="s">
        <v>7</v>
      </c>
      <c r="B97" s="309" t="s">
        <v>566</v>
      </c>
      <c r="C97" s="118"/>
      <c r="D97" s="112" t="s">
        <v>463</v>
      </c>
      <c r="E97" s="126">
        <v>2010</v>
      </c>
      <c r="F97" s="127">
        <v>48000</v>
      </c>
    </row>
    <row r="98" spans="1:6" ht="12.75">
      <c r="A98" s="281" t="s">
        <v>565</v>
      </c>
      <c r="B98" s="113" t="s">
        <v>353</v>
      </c>
      <c r="C98" s="112"/>
      <c r="D98" s="125" t="s">
        <v>464</v>
      </c>
      <c r="E98" s="126" t="s">
        <v>395</v>
      </c>
      <c r="F98" s="127">
        <v>135000</v>
      </c>
    </row>
    <row r="99" spans="1:6" ht="12.75">
      <c r="A99" s="138"/>
      <c r="B99" s="310" t="s">
        <v>528</v>
      </c>
      <c r="C99" s="139"/>
      <c r="D99" s="140" t="s">
        <v>464</v>
      </c>
      <c r="E99" s="141" t="s">
        <v>443</v>
      </c>
      <c r="F99" s="142">
        <v>900</v>
      </c>
    </row>
    <row r="100" spans="1:6" ht="12.75">
      <c r="A100" s="137">
        <v>14</v>
      </c>
      <c r="B100" s="311" t="s">
        <v>530</v>
      </c>
      <c r="C100" s="312" t="s">
        <v>160</v>
      </c>
      <c r="D100" s="313"/>
      <c r="E100" s="314"/>
      <c r="F100" s="143">
        <f>SUM(F101:F102)</f>
        <v>134900</v>
      </c>
    </row>
    <row r="101" spans="1:6" ht="12.75">
      <c r="A101" s="332" t="s">
        <v>37</v>
      </c>
      <c r="B101" s="113" t="s">
        <v>273</v>
      </c>
      <c r="C101" s="112"/>
      <c r="D101" s="125" t="s">
        <v>165</v>
      </c>
      <c r="E101" s="126" t="s">
        <v>431</v>
      </c>
      <c r="F101" s="127">
        <v>84900</v>
      </c>
    </row>
    <row r="102" spans="1:6" ht="12.75">
      <c r="A102" s="138" t="s">
        <v>39</v>
      </c>
      <c r="B102" s="310" t="s">
        <v>543</v>
      </c>
      <c r="C102" s="139"/>
      <c r="D102" s="140" t="s">
        <v>166</v>
      </c>
      <c r="E102" s="141" t="s">
        <v>473</v>
      </c>
      <c r="F102" s="142">
        <v>50000</v>
      </c>
    </row>
    <row r="103" spans="1:6" ht="12.75">
      <c r="A103" s="137">
        <v>15</v>
      </c>
      <c r="B103" s="311" t="s">
        <v>471</v>
      </c>
      <c r="C103" s="312" t="s">
        <v>161</v>
      </c>
      <c r="D103" s="313"/>
      <c r="E103" s="314"/>
      <c r="F103" s="143">
        <f>SUM(F104:F104)</f>
        <v>33000</v>
      </c>
    </row>
    <row r="104" spans="1:6" ht="12.75">
      <c r="A104" s="144"/>
      <c r="B104" s="310" t="s">
        <v>472</v>
      </c>
      <c r="C104" s="139"/>
      <c r="D104" s="140" t="s">
        <v>177</v>
      </c>
      <c r="E104" s="141" t="s">
        <v>473</v>
      </c>
      <c r="F104" s="142">
        <v>33000</v>
      </c>
    </row>
    <row r="105" spans="1:6" ht="12.75">
      <c r="A105" s="116">
        <v>16</v>
      </c>
      <c r="B105" s="117" t="s">
        <v>193</v>
      </c>
      <c r="C105" s="118" t="s">
        <v>178</v>
      </c>
      <c r="D105" s="118"/>
      <c r="E105" s="103"/>
      <c r="F105" s="104">
        <f>SUM(F106)</f>
        <v>39774</v>
      </c>
    </row>
    <row r="106" spans="1:6" ht="12.75">
      <c r="A106" s="129"/>
      <c r="B106" s="113" t="s">
        <v>30</v>
      </c>
      <c r="C106" s="112"/>
      <c r="D106" s="125" t="s">
        <v>179</v>
      </c>
      <c r="E106" s="126"/>
      <c r="F106" s="127">
        <f>SUM(F107:F108)</f>
        <v>39774</v>
      </c>
    </row>
    <row r="107" spans="1:6" ht="12.75">
      <c r="A107" s="129"/>
      <c r="B107" s="113" t="s">
        <v>504</v>
      </c>
      <c r="C107" s="112"/>
      <c r="D107" s="112"/>
      <c r="E107" s="126" t="s">
        <v>495</v>
      </c>
      <c r="F107" s="127">
        <v>38924</v>
      </c>
    </row>
    <row r="108" spans="1:6" ht="13.5" thickBot="1">
      <c r="A108" s="130"/>
      <c r="B108" s="110" t="s">
        <v>79</v>
      </c>
      <c r="C108" s="111"/>
      <c r="D108" s="111"/>
      <c r="E108" s="316" t="s">
        <v>494</v>
      </c>
      <c r="F108" s="317">
        <v>850</v>
      </c>
    </row>
    <row r="109" spans="1:6" ht="14.25" thickBot="1" thickTop="1">
      <c r="A109" s="273"/>
      <c r="B109" s="274" t="s">
        <v>568</v>
      </c>
      <c r="C109" s="275"/>
      <c r="D109" s="276"/>
      <c r="E109" s="277"/>
      <c r="F109" s="277">
        <f>SUM(F9+F11+F13+F15+F26+F30+F37+F39+F43+F73+F78+F87+F89+F100+F103+F105)</f>
        <v>39058573</v>
      </c>
    </row>
    <row r="110" spans="1:6" ht="13.5" thickTop="1">
      <c r="A110" s="319"/>
      <c r="B110" s="320" t="s">
        <v>571</v>
      </c>
      <c r="C110" s="321"/>
      <c r="D110" s="321"/>
      <c r="E110" s="322"/>
      <c r="F110" s="322">
        <f>SUM(F14+F29)</f>
        <v>889353</v>
      </c>
    </row>
    <row r="111" spans="1:6" ht="12.75">
      <c r="A111" s="318"/>
      <c r="B111" s="323" t="s">
        <v>570</v>
      </c>
      <c r="C111" s="324"/>
      <c r="D111" s="324"/>
      <c r="E111" s="325"/>
      <c r="F111" s="325">
        <f>SUM(F74:F76)</f>
        <v>12926946</v>
      </c>
    </row>
    <row r="112" spans="1:6" ht="12.75">
      <c r="A112" s="318"/>
      <c r="B112" s="323" t="s">
        <v>572</v>
      </c>
      <c r="C112" s="324"/>
      <c r="D112" s="324"/>
      <c r="E112" s="325"/>
      <c r="F112" s="325">
        <f>SUM(F31,F38,F41:F42,F90:F93,F97)</f>
        <v>7962195</v>
      </c>
    </row>
    <row r="113" spans="1:6" ht="12.75">
      <c r="A113" s="318"/>
      <c r="B113" s="323" t="s">
        <v>573</v>
      </c>
      <c r="C113" s="324"/>
      <c r="D113" s="324"/>
      <c r="E113" s="325"/>
      <c r="F113" s="325">
        <f>SUM(F94:F95,F98)</f>
        <v>809000</v>
      </c>
    </row>
    <row r="114" spans="1:6" ht="12.75">
      <c r="A114" s="318"/>
      <c r="B114" s="323" t="s">
        <v>569</v>
      </c>
      <c r="C114" s="324"/>
      <c r="D114" s="324"/>
      <c r="E114" s="325"/>
      <c r="F114" s="325">
        <f>SUM(F109-F110-F111-F112-F113)</f>
        <v>16471079</v>
      </c>
    </row>
    <row r="115" spans="1:6" ht="13.5" thickBot="1">
      <c r="A115" s="282"/>
      <c r="B115" s="283"/>
      <c r="C115" s="284"/>
      <c r="D115" s="284"/>
      <c r="E115" s="285"/>
      <c r="F115" s="285"/>
    </row>
    <row r="116" spans="1:6" ht="14.25" thickBot="1" thickTop="1">
      <c r="A116" s="87"/>
      <c r="B116" s="288" t="s">
        <v>16</v>
      </c>
      <c r="C116" s="289"/>
      <c r="D116" s="289"/>
      <c r="E116" s="290"/>
      <c r="F116" s="290">
        <f>SUM(F117:F118)</f>
        <v>8882990</v>
      </c>
    </row>
    <row r="117" spans="1:6" ht="13.5" thickTop="1">
      <c r="A117" s="87"/>
      <c r="B117" s="286" t="s">
        <v>396</v>
      </c>
      <c r="C117" s="286"/>
      <c r="D117" s="286"/>
      <c r="E117" s="287">
        <v>952</v>
      </c>
      <c r="F117" s="107">
        <v>1905287</v>
      </c>
    </row>
    <row r="118" spans="1:6" ht="13.5" thickBot="1">
      <c r="A118" s="87"/>
      <c r="B118" s="150" t="s">
        <v>397</v>
      </c>
      <c r="C118" s="151"/>
      <c r="D118" s="151"/>
      <c r="E118" s="152">
        <v>952</v>
      </c>
      <c r="F118" s="123">
        <v>6977703</v>
      </c>
    </row>
    <row r="119" spans="1:6" ht="14.25" thickBot="1" thickTop="1">
      <c r="A119" s="87"/>
      <c r="B119" s="153" t="s">
        <v>134</v>
      </c>
      <c r="C119" s="154"/>
      <c r="D119" s="154"/>
      <c r="E119" s="155"/>
      <c r="F119" s="155">
        <f>SUM(F109+F116)</f>
        <v>47941563</v>
      </c>
    </row>
    <row r="120" spans="1:6" ht="13.5" thickTop="1">
      <c r="A120" s="32"/>
      <c r="B120" s="32"/>
      <c r="C120" s="32"/>
      <c r="D120" s="32"/>
      <c r="E120" s="37"/>
      <c r="F120" s="37"/>
    </row>
    <row r="121" spans="1:6" ht="12.75">
      <c r="A121" t="s">
        <v>7</v>
      </c>
      <c r="B121" s="32" t="s">
        <v>7</v>
      </c>
      <c r="C121" s="32"/>
      <c r="D121" s="32"/>
      <c r="E121" s="32"/>
      <c r="F121" s="32" t="s">
        <v>7</v>
      </c>
    </row>
  </sheetData>
  <printOptions/>
  <pageMargins left="1.3779527559055118" right="0" top="0.5905511811023623" bottom="0.7874015748031497" header="0.5118110236220472" footer="0.5118110236220472"/>
  <pageSetup horizontalDpi="300" verticalDpi="300" orientation="portrait" paperSize="9" scale="8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61"/>
  <sheetViews>
    <sheetView workbookViewId="0" topLeftCell="A1">
      <selection activeCell="C22" sqref="C22"/>
    </sheetView>
  </sheetViews>
  <sheetFormatPr defaultColWidth="9.00390625" defaultRowHeight="12.75"/>
  <cols>
    <col min="1" max="1" width="5.25390625" style="17" customWidth="1"/>
    <col min="2" max="2" width="5.875" style="11" customWidth="1"/>
    <col min="3" max="3" width="59.625" style="0" customWidth="1"/>
    <col min="4" max="4" width="12.00390625" style="0" customWidth="1"/>
    <col min="5" max="6" width="10.125" style="0" bestFit="1" customWidth="1"/>
    <col min="7" max="7" width="9.75390625" style="0" bestFit="1" customWidth="1"/>
  </cols>
  <sheetData>
    <row r="1" spans="1:4" ht="15">
      <c r="A1" s="156" t="s">
        <v>7</v>
      </c>
      <c r="B1" s="157"/>
      <c r="C1" s="158" t="s">
        <v>576</v>
      </c>
      <c r="D1" s="87"/>
    </row>
    <row r="2" spans="1:4" ht="12.75">
      <c r="A2" s="156" t="s">
        <v>7</v>
      </c>
      <c r="B2" s="157"/>
      <c r="C2" s="159" t="s">
        <v>554</v>
      </c>
      <c r="D2" s="87"/>
    </row>
    <row r="3" spans="1:4" ht="12.75">
      <c r="A3" s="156" t="s">
        <v>7</v>
      </c>
      <c r="B3" s="157"/>
      <c r="C3" s="160" t="s">
        <v>577</v>
      </c>
      <c r="D3" s="87"/>
    </row>
    <row r="4" spans="1:4" ht="12.75">
      <c r="A4" s="156"/>
      <c r="B4" s="157"/>
      <c r="C4" s="87"/>
      <c r="D4" s="87"/>
    </row>
    <row r="5" spans="1:4" ht="12.75">
      <c r="A5" s="156"/>
      <c r="B5" s="157"/>
      <c r="C5" s="88" t="s">
        <v>348</v>
      </c>
      <c r="D5" s="87"/>
    </row>
    <row r="6" spans="1:4" ht="13.5" thickBot="1">
      <c r="A6" s="156"/>
      <c r="B6" s="157"/>
      <c r="C6" s="87"/>
      <c r="D6" s="87" t="s">
        <v>392</v>
      </c>
    </row>
    <row r="7" spans="1:4" ht="13.5" thickTop="1">
      <c r="A7" s="161" t="s">
        <v>3</v>
      </c>
      <c r="B7" s="162"/>
      <c r="C7" s="163" t="s">
        <v>4</v>
      </c>
      <c r="D7" s="163" t="s">
        <v>282</v>
      </c>
    </row>
    <row r="8" spans="1:4" ht="12.75">
      <c r="A8" s="164" t="s">
        <v>5</v>
      </c>
      <c r="B8" s="101" t="s">
        <v>474</v>
      </c>
      <c r="C8" s="165" t="s">
        <v>6</v>
      </c>
      <c r="D8" s="165" t="s">
        <v>545</v>
      </c>
    </row>
    <row r="9" spans="1:4" ht="13.5" thickBot="1">
      <c r="A9" s="164"/>
      <c r="B9" s="166"/>
      <c r="C9" s="165"/>
      <c r="D9" s="165" t="s">
        <v>328</v>
      </c>
    </row>
    <row r="10" spans="1:4" ht="14.25" thickBot="1" thickTop="1">
      <c r="A10" s="167" t="s">
        <v>43</v>
      </c>
      <c r="B10" s="168"/>
      <c r="C10" s="169" t="s">
        <v>42</v>
      </c>
      <c r="D10" s="169">
        <f>SUM(D11+D13+D16+D23+D25+D27+D29)</f>
        <v>2075382</v>
      </c>
    </row>
    <row r="11" spans="1:4" ht="13.5" thickTop="1">
      <c r="A11" s="164" t="s">
        <v>44</v>
      </c>
      <c r="B11" s="170"/>
      <c r="C11" s="171" t="s">
        <v>8</v>
      </c>
      <c r="D11" s="171">
        <f>D12</f>
        <v>1000</v>
      </c>
    </row>
    <row r="12" spans="1:4" ht="12.75">
      <c r="A12" s="172"/>
      <c r="B12" s="173" t="s">
        <v>46</v>
      </c>
      <c r="C12" s="174" t="s">
        <v>549</v>
      </c>
      <c r="D12" s="174">
        <v>1000</v>
      </c>
    </row>
    <row r="13" spans="1:4" ht="12.75">
      <c r="A13" s="172" t="s">
        <v>49</v>
      </c>
      <c r="B13" s="173"/>
      <c r="C13" s="175" t="s">
        <v>522</v>
      </c>
      <c r="D13" s="175">
        <f>SUM(D14:D15)</f>
        <v>2460</v>
      </c>
    </row>
    <row r="14" spans="1:4" ht="12.75">
      <c r="A14" s="172"/>
      <c r="B14" s="173" t="s">
        <v>46</v>
      </c>
      <c r="C14" s="174" t="s">
        <v>57</v>
      </c>
      <c r="D14" s="174">
        <v>2060</v>
      </c>
    </row>
    <row r="15" spans="1:4" ht="12.75">
      <c r="A15" s="172"/>
      <c r="B15" s="173" t="s">
        <v>47</v>
      </c>
      <c r="C15" s="174" t="s">
        <v>99</v>
      </c>
      <c r="D15" s="174">
        <v>400</v>
      </c>
    </row>
    <row r="16" spans="1:4" ht="12.75">
      <c r="A16" s="172" t="s">
        <v>53</v>
      </c>
      <c r="B16" s="173" t="s">
        <v>7</v>
      </c>
      <c r="C16" s="175" t="s">
        <v>54</v>
      </c>
      <c r="D16" s="175">
        <f>SUM(D17)</f>
        <v>1732213</v>
      </c>
    </row>
    <row r="17" spans="1:4" ht="12.75">
      <c r="A17" s="172"/>
      <c r="B17" s="173"/>
      <c r="C17" s="174" t="s">
        <v>447</v>
      </c>
      <c r="D17" s="174">
        <f>SUM(D18:D22)</f>
        <v>1732213</v>
      </c>
    </row>
    <row r="18" spans="1:4" ht="12.75">
      <c r="A18" s="172"/>
      <c r="B18" s="173" t="s">
        <v>55</v>
      </c>
      <c r="C18" s="174" t="s">
        <v>408</v>
      </c>
      <c r="D18" s="176">
        <v>181987</v>
      </c>
    </row>
    <row r="19" spans="1:4" ht="12.75">
      <c r="A19" s="172"/>
      <c r="B19" s="173" t="s">
        <v>55</v>
      </c>
      <c r="C19" s="174" t="s">
        <v>137</v>
      </c>
      <c r="D19" s="176">
        <v>45000</v>
      </c>
    </row>
    <row r="20" spans="1:4" ht="12.75">
      <c r="A20" s="172"/>
      <c r="B20" s="173" t="s">
        <v>55</v>
      </c>
      <c r="C20" s="174" t="s">
        <v>183</v>
      </c>
      <c r="D20" s="176">
        <v>35000</v>
      </c>
    </row>
    <row r="21" spans="1:4" ht="22.5" customHeight="1">
      <c r="A21" s="172"/>
      <c r="B21" s="173" t="s">
        <v>55</v>
      </c>
      <c r="C21" s="177" t="s">
        <v>416</v>
      </c>
      <c r="D21" s="176">
        <v>305116</v>
      </c>
    </row>
    <row r="22" spans="1:4" ht="25.5">
      <c r="A22" s="172"/>
      <c r="B22" s="173" t="s">
        <v>55</v>
      </c>
      <c r="C22" s="177" t="s">
        <v>409</v>
      </c>
      <c r="D22" s="176">
        <v>1165110</v>
      </c>
    </row>
    <row r="23" spans="1:4" ht="12.75">
      <c r="A23" s="172" t="s">
        <v>45</v>
      </c>
      <c r="B23" s="173" t="s">
        <v>7</v>
      </c>
      <c r="C23" s="175" t="s">
        <v>10</v>
      </c>
      <c r="D23" s="175">
        <f>D24</f>
        <v>500</v>
      </c>
    </row>
    <row r="24" spans="1:4" ht="12.75">
      <c r="A24" s="172"/>
      <c r="B24" s="173" t="s">
        <v>47</v>
      </c>
      <c r="C24" s="174" t="s">
        <v>355</v>
      </c>
      <c r="D24" s="174">
        <v>500</v>
      </c>
    </row>
    <row r="25" spans="1:4" ht="12.75">
      <c r="A25" s="172" t="s">
        <v>510</v>
      </c>
      <c r="B25" s="173"/>
      <c r="C25" s="175" t="s">
        <v>511</v>
      </c>
      <c r="D25" s="175">
        <f>D26</f>
        <v>8000</v>
      </c>
    </row>
    <row r="26" spans="1:4" ht="12.75">
      <c r="A26" s="172"/>
      <c r="B26" s="173" t="s">
        <v>512</v>
      </c>
      <c r="C26" s="174" t="s">
        <v>513</v>
      </c>
      <c r="D26" s="174">
        <v>8000</v>
      </c>
    </row>
    <row r="27" spans="1:4" ht="25.5">
      <c r="A27" s="172" t="s">
        <v>356</v>
      </c>
      <c r="B27" s="173" t="s">
        <v>7</v>
      </c>
      <c r="C27" s="178" t="s">
        <v>357</v>
      </c>
      <c r="D27" s="175">
        <f>D28</f>
        <v>329509</v>
      </c>
    </row>
    <row r="28" spans="1:4" ht="25.5">
      <c r="A28" s="172"/>
      <c r="B28" s="173" t="s">
        <v>334</v>
      </c>
      <c r="C28" s="177" t="s">
        <v>358</v>
      </c>
      <c r="D28" s="174">
        <v>329509</v>
      </c>
    </row>
    <row r="29" spans="1:4" ht="12.75">
      <c r="A29" s="172" t="s">
        <v>56</v>
      </c>
      <c r="B29" s="173"/>
      <c r="C29" s="175" t="s">
        <v>13</v>
      </c>
      <c r="D29" s="175">
        <f>SUM(D30:D30)</f>
        <v>1700</v>
      </c>
    </row>
    <row r="30" spans="1:4" ht="13.5" thickBot="1">
      <c r="A30" s="172"/>
      <c r="B30" s="173" t="s">
        <v>442</v>
      </c>
      <c r="C30" s="174" t="s">
        <v>305</v>
      </c>
      <c r="D30" s="174">
        <v>1700</v>
      </c>
    </row>
    <row r="31" spans="1:4" ht="14.25" thickBot="1" thickTop="1">
      <c r="A31" s="167" t="s">
        <v>59</v>
      </c>
      <c r="B31" s="168"/>
      <c r="C31" s="169" t="s">
        <v>58</v>
      </c>
      <c r="D31" s="169">
        <f>SUM(D32+D34+D37)</f>
        <v>945500</v>
      </c>
    </row>
    <row r="32" spans="1:4" ht="13.5" thickTop="1">
      <c r="A32" s="164" t="s">
        <v>404</v>
      </c>
      <c r="B32" s="181"/>
      <c r="C32" s="184" t="s">
        <v>398</v>
      </c>
      <c r="D32" s="184">
        <f>SUM(D33:D33)</f>
        <v>35000</v>
      </c>
    </row>
    <row r="33" spans="1:4" ht="12.75">
      <c r="A33" s="185"/>
      <c r="B33" s="173" t="s">
        <v>50</v>
      </c>
      <c r="C33" s="174" t="s">
        <v>272</v>
      </c>
      <c r="D33" s="174">
        <v>35000</v>
      </c>
    </row>
    <row r="34" spans="1:4" ht="12.75">
      <c r="A34" s="164" t="s">
        <v>60</v>
      </c>
      <c r="B34" s="170"/>
      <c r="C34" s="171" t="s">
        <v>61</v>
      </c>
      <c r="D34" s="171">
        <f>SUM(D35:D35)</f>
        <v>26500</v>
      </c>
    </row>
    <row r="35" spans="1:4" ht="12.75">
      <c r="A35" s="185"/>
      <c r="B35" s="170"/>
      <c r="C35" s="186" t="s">
        <v>101</v>
      </c>
      <c r="D35" s="176">
        <f>SUM(D36:D36)</f>
        <v>26500</v>
      </c>
    </row>
    <row r="36" spans="1:4" ht="12.75">
      <c r="A36" s="185"/>
      <c r="B36" s="170" t="s">
        <v>1</v>
      </c>
      <c r="C36" s="186" t="s">
        <v>139</v>
      </c>
      <c r="D36" s="174">
        <v>26500</v>
      </c>
    </row>
    <row r="37" spans="1:4" ht="12.75">
      <c r="A37" s="172" t="s">
        <v>62</v>
      </c>
      <c r="B37" s="173"/>
      <c r="C37" s="175" t="s">
        <v>63</v>
      </c>
      <c r="D37" s="175">
        <f>SUM(D38:D41)</f>
        <v>884000</v>
      </c>
    </row>
    <row r="38" spans="1:4" ht="12.75">
      <c r="A38" s="172"/>
      <c r="B38" s="173" t="s">
        <v>46</v>
      </c>
      <c r="C38" s="187" t="s">
        <v>268</v>
      </c>
      <c r="D38" s="174">
        <v>5000</v>
      </c>
    </row>
    <row r="39" spans="1:4" ht="12.75">
      <c r="A39" s="172"/>
      <c r="B39" s="173" t="s">
        <v>50</v>
      </c>
      <c r="C39" s="174" t="s">
        <v>307</v>
      </c>
      <c r="D39" s="174">
        <v>170000</v>
      </c>
    </row>
    <row r="40" spans="1:4" ht="12.75">
      <c r="A40" s="172"/>
      <c r="B40" s="173" t="s">
        <v>47</v>
      </c>
      <c r="C40" s="186" t="s">
        <v>448</v>
      </c>
      <c r="D40" s="174">
        <v>159000</v>
      </c>
    </row>
    <row r="41" spans="1:4" ht="12.75">
      <c r="A41" s="172"/>
      <c r="B41" s="173"/>
      <c r="C41" s="174" t="s">
        <v>101</v>
      </c>
      <c r="D41" s="174">
        <f>SUM(D42:D50)</f>
        <v>550000</v>
      </c>
    </row>
    <row r="42" spans="1:4" ht="12.75">
      <c r="A42" s="172"/>
      <c r="B42" s="173" t="s">
        <v>55</v>
      </c>
      <c r="C42" s="174" t="s">
        <v>359</v>
      </c>
      <c r="D42" s="176">
        <v>14000</v>
      </c>
    </row>
    <row r="43" spans="1:4" ht="12.75">
      <c r="A43" s="172"/>
      <c r="B43" s="173" t="s">
        <v>55</v>
      </c>
      <c r="C43" s="174" t="s">
        <v>523</v>
      </c>
      <c r="D43" s="176">
        <v>49000</v>
      </c>
    </row>
    <row r="44" spans="1:4" ht="12.75">
      <c r="A44" s="172"/>
      <c r="B44" s="173" t="s">
        <v>55</v>
      </c>
      <c r="C44" s="174" t="s">
        <v>414</v>
      </c>
      <c r="D44" s="176">
        <v>27000</v>
      </c>
    </row>
    <row r="45" spans="1:4" ht="12.75">
      <c r="A45" s="172"/>
      <c r="B45" s="173" t="s">
        <v>55</v>
      </c>
      <c r="C45" s="174" t="s">
        <v>181</v>
      </c>
      <c r="D45" s="176">
        <v>10000</v>
      </c>
    </row>
    <row r="46" spans="1:4" ht="12.75">
      <c r="A46" s="172"/>
      <c r="B46" s="173" t="s">
        <v>55</v>
      </c>
      <c r="C46" s="174" t="s">
        <v>415</v>
      </c>
      <c r="D46" s="176">
        <v>150000</v>
      </c>
    </row>
    <row r="47" spans="1:4" ht="12.75">
      <c r="A47" s="172"/>
      <c r="B47" s="173" t="s">
        <v>55</v>
      </c>
      <c r="C47" s="174" t="s">
        <v>524</v>
      </c>
      <c r="D47" s="176">
        <v>100000</v>
      </c>
    </row>
    <row r="48" spans="1:4" ht="12.75">
      <c r="A48" s="172"/>
      <c r="B48" s="173" t="s">
        <v>55</v>
      </c>
      <c r="C48" s="174" t="s">
        <v>525</v>
      </c>
      <c r="D48" s="176">
        <v>60000</v>
      </c>
    </row>
    <row r="49" spans="1:4" ht="12.75">
      <c r="A49" s="172"/>
      <c r="B49" s="173" t="s">
        <v>55</v>
      </c>
      <c r="C49" s="174" t="s">
        <v>185</v>
      </c>
      <c r="D49" s="176">
        <v>20000</v>
      </c>
    </row>
    <row r="50" spans="1:4" ht="13.5" thickBot="1">
      <c r="A50" s="172"/>
      <c r="B50" s="173" t="s">
        <v>55</v>
      </c>
      <c r="C50" s="174" t="s">
        <v>184</v>
      </c>
      <c r="D50" s="176">
        <v>120000</v>
      </c>
    </row>
    <row r="51" spans="1:4" ht="14.25" thickBot="1" thickTop="1">
      <c r="A51" s="167" t="s">
        <v>259</v>
      </c>
      <c r="B51" s="168"/>
      <c r="C51" s="179" t="s">
        <v>260</v>
      </c>
      <c r="D51" s="169">
        <f>SUM(D52+D54)</f>
        <v>63450</v>
      </c>
    </row>
    <row r="52" spans="1:4" ht="14.25" customHeight="1" thickTop="1">
      <c r="A52" s="188" t="s">
        <v>276</v>
      </c>
      <c r="B52" s="189"/>
      <c r="C52" s="190" t="s">
        <v>277</v>
      </c>
      <c r="D52" s="191">
        <f>D53</f>
        <v>3450</v>
      </c>
    </row>
    <row r="53" spans="1:4" ht="24">
      <c r="A53" s="172"/>
      <c r="B53" s="221" t="s">
        <v>150</v>
      </c>
      <c r="C53" s="264" t="s">
        <v>526</v>
      </c>
      <c r="D53" s="174">
        <v>3450</v>
      </c>
    </row>
    <row r="54" spans="1:4" ht="12.75">
      <c r="A54" s="237" t="s">
        <v>261</v>
      </c>
      <c r="B54" s="238"/>
      <c r="C54" s="265" t="s">
        <v>13</v>
      </c>
      <c r="D54" s="192">
        <f>SUM(D55:D55)</f>
        <v>60000</v>
      </c>
    </row>
    <row r="55" spans="1:4" ht="24.75" thickBot="1">
      <c r="A55" s="185"/>
      <c r="B55" s="173" t="s">
        <v>55</v>
      </c>
      <c r="C55" s="196" t="s">
        <v>469</v>
      </c>
      <c r="D55" s="176">
        <v>60000</v>
      </c>
    </row>
    <row r="56" spans="1:4" ht="14.25" thickBot="1" thickTop="1">
      <c r="A56" s="167" t="s">
        <v>64</v>
      </c>
      <c r="B56" s="168"/>
      <c r="C56" s="179" t="s">
        <v>72</v>
      </c>
      <c r="D56" s="169">
        <f>SUM(D57+D61+D63)</f>
        <v>1613490</v>
      </c>
    </row>
    <row r="57" spans="1:4" ht="13.5" thickTop="1">
      <c r="A57" s="172" t="s">
        <v>65</v>
      </c>
      <c r="B57" s="173"/>
      <c r="C57" s="175" t="s">
        <v>18</v>
      </c>
      <c r="D57" s="175">
        <f>SUM(D58:D60)</f>
        <v>87390</v>
      </c>
    </row>
    <row r="58" spans="1:4" ht="12.75">
      <c r="A58" s="172"/>
      <c r="B58" s="173" t="s">
        <v>47</v>
      </c>
      <c r="C58" s="174" t="s">
        <v>99</v>
      </c>
      <c r="D58" s="174">
        <f>43800+5000</f>
        <v>48800</v>
      </c>
    </row>
    <row r="59" spans="1:4" ht="12.75">
      <c r="A59" s="172"/>
      <c r="B59" s="173" t="s">
        <v>262</v>
      </c>
      <c r="C59" s="174" t="s">
        <v>578</v>
      </c>
      <c r="D59" s="174">
        <v>3090</v>
      </c>
    </row>
    <row r="60" spans="1:4" ht="12.75">
      <c r="A60" s="172"/>
      <c r="B60" s="173" t="s">
        <v>360</v>
      </c>
      <c r="C60" s="174" t="s">
        <v>361</v>
      </c>
      <c r="D60" s="197">
        <v>35500</v>
      </c>
    </row>
    <row r="61" spans="1:4" ht="12.75">
      <c r="A61" s="172" t="s">
        <v>514</v>
      </c>
      <c r="B61" s="173"/>
      <c r="C61" s="175" t="s">
        <v>515</v>
      </c>
      <c r="D61" s="175">
        <f>SUM(D62:D62)</f>
        <v>1481500</v>
      </c>
    </row>
    <row r="62" spans="1:4" ht="25.5">
      <c r="A62" s="172"/>
      <c r="B62" s="173" t="s">
        <v>467</v>
      </c>
      <c r="C62" s="177" t="s">
        <v>363</v>
      </c>
      <c r="D62" s="197">
        <v>1481500</v>
      </c>
    </row>
    <row r="63" spans="1:4" ht="12.75">
      <c r="A63" s="172" t="s">
        <v>66</v>
      </c>
      <c r="B63" s="173"/>
      <c r="C63" s="175" t="s">
        <v>13</v>
      </c>
      <c r="D63" s="175">
        <f>SUM(D64:D64)</f>
        <v>44600</v>
      </c>
    </row>
    <row r="64" spans="1:4" ht="13.5" thickBot="1">
      <c r="A64" s="172"/>
      <c r="B64" s="221" t="s">
        <v>47</v>
      </c>
      <c r="C64" s="187" t="s">
        <v>99</v>
      </c>
      <c r="D64" s="187">
        <v>44600</v>
      </c>
    </row>
    <row r="65" spans="1:4" ht="14.25" thickBot="1" thickTop="1">
      <c r="A65" s="167" t="s">
        <v>68</v>
      </c>
      <c r="B65" s="168"/>
      <c r="C65" s="169" t="s">
        <v>69</v>
      </c>
      <c r="D65" s="169">
        <f>SUM(D66+D69+D71+D74)</f>
        <v>335749</v>
      </c>
    </row>
    <row r="66" spans="1:4" ht="13.5" thickTop="1">
      <c r="A66" s="164" t="s">
        <v>70</v>
      </c>
      <c r="B66" s="170" t="s">
        <v>7</v>
      </c>
      <c r="C66" s="171" t="s">
        <v>71</v>
      </c>
      <c r="D66" s="171">
        <f>SUM(D67:D68)</f>
        <v>200000</v>
      </c>
    </row>
    <row r="67" spans="1:4" ht="12.75">
      <c r="A67" s="164"/>
      <c r="B67" s="170" t="s">
        <v>295</v>
      </c>
      <c r="C67" s="186" t="s">
        <v>296</v>
      </c>
      <c r="D67" s="186">
        <v>40000</v>
      </c>
    </row>
    <row r="68" spans="1:4" ht="12.75">
      <c r="A68" s="198"/>
      <c r="B68" s="170" t="s">
        <v>47</v>
      </c>
      <c r="C68" s="186" t="s">
        <v>99</v>
      </c>
      <c r="D68" s="174">
        <v>160000</v>
      </c>
    </row>
    <row r="69" spans="1:4" ht="12.75">
      <c r="A69" s="198" t="s">
        <v>264</v>
      </c>
      <c r="B69" s="170" t="s">
        <v>7</v>
      </c>
      <c r="C69" s="171" t="s">
        <v>265</v>
      </c>
      <c r="D69" s="171">
        <f>D70</f>
        <v>20000</v>
      </c>
    </row>
    <row r="70" spans="1:4" ht="12.75">
      <c r="A70" s="198"/>
      <c r="B70" s="170" t="s">
        <v>47</v>
      </c>
      <c r="C70" s="186" t="s">
        <v>99</v>
      </c>
      <c r="D70" s="174">
        <v>20000</v>
      </c>
    </row>
    <row r="71" spans="1:4" ht="12.75">
      <c r="A71" s="164" t="s">
        <v>516</v>
      </c>
      <c r="B71" s="181"/>
      <c r="C71" s="184" t="s">
        <v>517</v>
      </c>
      <c r="D71" s="184">
        <f>SUM(D72:D73)</f>
        <v>70990</v>
      </c>
    </row>
    <row r="72" spans="1:4" s="81" customFormat="1" ht="12.75">
      <c r="A72" s="193"/>
      <c r="B72" s="194" t="s">
        <v>67</v>
      </c>
      <c r="C72" s="195" t="s">
        <v>302</v>
      </c>
      <c r="D72" s="174">
        <v>670</v>
      </c>
    </row>
    <row r="73" spans="1:4" ht="12.75">
      <c r="A73" s="198"/>
      <c r="B73" s="199" t="s">
        <v>47</v>
      </c>
      <c r="C73" s="200" t="s">
        <v>519</v>
      </c>
      <c r="D73" s="174">
        <v>70320</v>
      </c>
    </row>
    <row r="74" spans="1:4" ht="12.75">
      <c r="A74" s="180" t="s">
        <v>552</v>
      </c>
      <c r="B74" s="170"/>
      <c r="C74" s="171" t="s">
        <v>13</v>
      </c>
      <c r="D74" s="171">
        <f>D75</f>
        <v>44759</v>
      </c>
    </row>
    <row r="75" spans="1:4" ht="13.5" thickBot="1">
      <c r="A75" s="164"/>
      <c r="B75" s="181" t="s">
        <v>55</v>
      </c>
      <c r="C75" s="182" t="s">
        <v>553</v>
      </c>
      <c r="D75" s="182">
        <v>44759</v>
      </c>
    </row>
    <row r="76" spans="1:4" ht="14.25" thickBot="1" thickTop="1">
      <c r="A76" s="167" t="s">
        <v>73</v>
      </c>
      <c r="B76" s="168"/>
      <c r="C76" s="179" t="s">
        <v>74</v>
      </c>
      <c r="D76" s="169">
        <f>SUM(D77+D91+D100+D122+D125)</f>
        <v>3565087</v>
      </c>
    </row>
    <row r="77" spans="1:4" ht="13.5" thickTop="1">
      <c r="A77" s="203" t="s">
        <v>75</v>
      </c>
      <c r="B77" s="204"/>
      <c r="C77" s="205" t="s">
        <v>31</v>
      </c>
      <c r="D77" s="205">
        <f>SUM(D78:D90)</f>
        <v>295639</v>
      </c>
    </row>
    <row r="78" spans="1:4" ht="12.75">
      <c r="A78" s="164"/>
      <c r="B78" s="170" t="s">
        <v>80</v>
      </c>
      <c r="C78" s="186" t="s">
        <v>81</v>
      </c>
      <c r="D78" s="186">
        <v>802</v>
      </c>
    </row>
    <row r="79" spans="1:4" ht="12.75">
      <c r="A79" s="172"/>
      <c r="B79" s="173" t="s">
        <v>82</v>
      </c>
      <c r="C79" s="174" t="s">
        <v>437</v>
      </c>
      <c r="D79" s="174">
        <v>187690</v>
      </c>
    </row>
    <row r="80" spans="1:4" ht="12.75">
      <c r="A80" s="172"/>
      <c r="B80" s="173" t="s">
        <v>83</v>
      </c>
      <c r="C80" s="174" t="s">
        <v>15</v>
      </c>
      <c r="D80" s="174">
        <v>12149</v>
      </c>
    </row>
    <row r="81" spans="1:4" ht="12.75">
      <c r="A81" s="172"/>
      <c r="B81" s="173" t="s">
        <v>51</v>
      </c>
      <c r="C81" s="174" t="s">
        <v>11</v>
      </c>
      <c r="D81" s="174">
        <f>2094+341+28521</f>
        <v>30956</v>
      </c>
    </row>
    <row r="82" spans="1:4" ht="12.75">
      <c r="A82" s="172"/>
      <c r="B82" s="173" t="s">
        <v>52</v>
      </c>
      <c r="C82" s="174" t="s">
        <v>12</v>
      </c>
      <c r="D82" s="174">
        <f>4057+298</f>
        <v>4355</v>
      </c>
    </row>
    <row r="83" spans="1:4" ht="12.75">
      <c r="A83" s="172"/>
      <c r="B83" s="173" t="s">
        <v>295</v>
      </c>
      <c r="C83" s="174" t="s">
        <v>296</v>
      </c>
      <c r="D83" s="174">
        <v>900</v>
      </c>
    </row>
    <row r="84" spans="1:4" ht="12.75">
      <c r="A84" s="172"/>
      <c r="B84" s="173" t="s">
        <v>46</v>
      </c>
      <c r="C84" s="174" t="s">
        <v>57</v>
      </c>
      <c r="D84" s="174">
        <v>19788</v>
      </c>
    </row>
    <row r="85" spans="1:4" ht="12.75">
      <c r="A85" s="172"/>
      <c r="B85" s="173" t="s">
        <v>67</v>
      </c>
      <c r="C85" s="174" t="s">
        <v>27</v>
      </c>
      <c r="D85" s="174">
        <v>9966</v>
      </c>
    </row>
    <row r="86" spans="1:4" ht="12.75">
      <c r="A86" s="172"/>
      <c r="B86" s="173" t="s">
        <v>50</v>
      </c>
      <c r="C86" s="186" t="s">
        <v>88</v>
      </c>
      <c r="D86" s="174">
        <v>1900</v>
      </c>
    </row>
    <row r="87" spans="1:4" ht="12.75">
      <c r="A87" s="172"/>
      <c r="B87" s="173" t="s">
        <v>445</v>
      </c>
      <c r="C87" s="186" t="s">
        <v>446</v>
      </c>
      <c r="D87" s="174">
        <v>70</v>
      </c>
    </row>
    <row r="88" spans="1:4" ht="12.75">
      <c r="A88" s="172"/>
      <c r="B88" s="173" t="s">
        <v>47</v>
      </c>
      <c r="C88" s="186" t="s">
        <v>99</v>
      </c>
      <c r="D88" s="174">
        <v>22306</v>
      </c>
    </row>
    <row r="89" spans="1:4" ht="12.75">
      <c r="A89" s="172"/>
      <c r="B89" s="173" t="s">
        <v>85</v>
      </c>
      <c r="C89" s="186" t="s">
        <v>103</v>
      </c>
      <c r="D89" s="174">
        <v>350</v>
      </c>
    </row>
    <row r="90" spans="1:4" ht="12.75">
      <c r="A90" s="172"/>
      <c r="B90" s="173" t="s">
        <v>86</v>
      </c>
      <c r="C90" s="174" t="s">
        <v>527</v>
      </c>
      <c r="D90" s="174">
        <v>4407</v>
      </c>
    </row>
    <row r="91" spans="1:4" ht="12.75">
      <c r="A91" s="172" t="s">
        <v>87</v>
      </c>
      <c r="B91" s="173"/>
      <c r="C91" s="175" t="s">
        <v>17</v>
      </c>
      <c r="D91" s="175">
        <f>SUM(D92:D99)</f>
        <v>146169</v>
      </c>
    </row>
    <row r="92" spans="1:4" ht="12.75">
      <c r="A92" s="172"/>
      <c r="B92" s="173" t="s">
        <v>48</v>
      </c>
      <c r="C92" s="174" t="s">
        <v>391</v>
      </c>
      <c r="D92" s="174">
        <v>93260</v>
      </c>
    </row>
    <row r="93" spans="1:4" ht="12.75">
      <c r="A93" s="172"/>
      <c r="B93" s="173" t="s">
        <v>46</v>
      </c>
      <c r="C93" s="187" t="s">
        <v>248</v>
      </c>
      <c r="D93" s="174">
        <v>13808</v>
      </c>
    </row>
    <row r="94" spans="1:4" ht="12.75">
      <c r="A94" s="172"/>
      <c r="B94" s="173" t="s">
        <v>67</v>
      </c>
      <c r="C94" s="174" t="s">
        <v>27</v>
      </c>
      <c r="D94" s="174">
        <v>8985</v>
      </c>
    </row>
    <row r="95" spans="1:4" ht="12.75">
      <c r="A95" s="172"/>
      <c r="B95" s="173" t="s">
        <v>50</v>
      </c>
      <c r="C95" s="186" t="s">
        <v>88</v>
      </c>
      <c r="D95" s="174">
        <v>1050</v>
      </c>
    </row>
    <row r="96" spans="1:4" ht="12.75">
      <c r="A96" s="172"/>
      <c r="B96" s="173" t="s">
        <v>47</v>
      </c>
      <c r="C96" s="186" t="s">
        <v>249</v>
      </c>
      <c r="D96" s="174">
        <v>12266</v>
      </c>
    </row>
    <row r="97" spans="1:4" ht="12.75">
      <c r="A97" s="172"/>
      <c r="B97" s="173" t="s">
        <v>451</v>
      </c>
      <c r="C97" s="186" t="s">
        <v>579</v>
      </c>
      <c r="D97" s="174">
        <v>600</v>
      </c>
    </row>
    <row r="98" spans="1:4" ht="12.75">
      <c r="A98" s="172"/>
      <c r="B98" s="173" t="s">
        <v>85</v>
      </c>
      <c r="C98" s="186" t="s">
        <v>103</v>
      </c>
      <c r="D98" s="174">
        <v>1200</v>
      </c>
    </row>
    <row r="99" spans="1:4" ht="12.75">
      <c r="A99" s="172"/>
      <c r="B99" s="173" t="s">
        <v>89</v>
      </c>
      <c r="C99" s="174" t="s">
        <v>422</v>
      </c>
      <c r="D99" s="174">
        <v>15000</v>
      </c>
    </row>
    <row r="100" spans="1:4" ht="12.75">
      <c r="A100" s="172" t="s">
        <v>93</v>
      </c>
      <c r="B100" s="173"/>
      <c r="C100" s="175" t="s">
        <v>33</v>
      </c>
      <c r="D100" s="175">
        <f>SUM(D101:D119)</f>
        <v>3023139</v>
      </c>
    </row>
    <row r="101" spans="1:4" ht="12.75">
      <c r="A101" s="172"/>
      <c r="B101" s="173" t="s">
        <v>80</v>
      </c>
      <c r="C101" s="174" t="s">
        <v>468</v>
      </c>
      <c r="D101" s="174">
        <v>2000</v>
      </c>
    </row>
    <row r="102" spans="1:4" ht="12.75">
      <c r="A102" s="172"/>
      <c r="B102" s="173" t="s">
        <v>82</v>
      </c>
      <c r="C102" s="174" t="s">
        <v>437</v>
      </c>
      <c r="D102" s="174">
        <v>1847413</v>
      </c>
    </row>
    <row r="103" spans="1:4" ht="12.75">
      <c r="A103" s="172"/>
      <c r="B103" s="173" t="s">
        <v>83</v>
      </c>
      <c r="C103" s="174" t="s">
        <v>15</v>
      </c>
      <c r="D103" s="174">
        <v>93597</v>
      </c>
    </row>
    <row r="104" spans="1:4" ht="12.75">
      <c r="A104" s="172"/>
      <c r="B104" s="173" t="s">
        <v>51</v>
      </c>
      <c r="C104" s="174" t="s">
        <v>11</v>
      </c>
      <c r="D104" s="174">
        <f>293079+16127+5214</f>
        <v>314420</v>
      </c>
    </row>
    <row r="105" spans="1:4" ht="12.75">
      <c r="A105" s="172"/>
      <c r="B105" s="173" t="s">
        <v>52</v>
      </c>
      <c r="C105" s="174" t="s">
        <v>12</v>
      </c>
      <c r="D105" s="174">
        <f>41677+742+2294</f>
        <v>44713</v>
      </c>
    </row>
    <row r="106" spans="1:4" ht="12.75">
      <c r="A106" s="172"/>
      <c r="B106" s="173" t="s">
        <v>452</v>
      </c>
      <c r="C106" s="174" t="s">
        <v>544</v>
      </c>
      <c r="D106" s="174">
        <v>16800</v>
      </c>
    </row>
    <row r="107" spans="1:4" ht="12.75">
      <c r="A107" s="172"/>
      <c r="B107" s="173" t="s">
        <v>295</v>
      </c>
      <c r="C107" s="174" t="s">
        <v>296</v>
      </c>
      <c r="D107" s="174">
        <v>2080</v>
      </c>
    </row>
    <row r="108" spans="1:4" ht="12.75">
      <c r="A108" s="172"/>
      <c r="B108" s="173" t="s">
        <v>46</v>
      </c>
      <c r="C108" s="174" t="s">
        <v>57</v>
      </c>
      <c r="D108" s="174">
        <v>123969</v>
      </c>
    </row>
    <row r="109" spans="1:4" ht="12.75">
      <c r="A109" s="172"/>
      <c r="B109" s="173" t="s">
        <v>67</v>
      </c>
      <c r="C109" s="174" t="s">
        <v>27</v>
      </c>
      <c r="D109" s="174">
        <v>52000</v>
      </c>
    </row>
    <row r="110" spans="1:4" ht="12.75">
      <c r="A110" s="172"/>
      <c r="B110" s="173" t="s">
        <v>50</v>
      </c>
      <c r="C110" s="186" t="s">
        <v>88</v>
      </c>
      <c r="D110" s="174">
        <v>5000</v>
      </c>
    </row>
    <row r="111" spans="1:4" ht="12.75">
      <c r="A111" s="172"/>
      <c r="B111" s="173" t="s">
        <v>445</v>
      </c>
      <c r="C111" s="186" t="s">
        <v>446</v>
      </c>
      <c r="D111" s="174">
        <v>3875</v>
      </c>
    </row>
    <row r="112" spans="1:4" ht="12.75">
      <c r="A112" s="172"/>
      <c r="B112" s="173" t="s">
        <v>47</v>
      </c>
      <c r="C112" s="187" t="s">
        <v>99</v>
      </c>
      <c r="D112" s="174">
        <v>286330</v>
      </c>
    </row>
    <row r="113" spans="1:4" ht="12.75">
      <c r="A113" s="172"/>
      <c r="B113" s="173" t="s">
        <v>412</v>
      </c>
      <c r="C113" s="186" t="s">
        <v>373</v>
      </c>
      <c r="D113" s="174">
        <v>3646</v>
      </c>
    </row>
    <row r="114" spans="1:4" ht="12.75">
      <c r="A114" s="172"/>
      <c r="B114" s="173" t="s">
        <v>85</v>
      </c>
      <c r="C114" s="186" t="s">
        <v>580</v>
      </c>
      <c r="D114" s="174">
        <v>21670</v>
      </c>
    </row>
    <row r="115" spans="1:4" ht="12.75">
      <c r="A115" s="172"/>
      <c r="B115" s="173" t="s">
        <v>451</v>
      </c>
      <c r="C115" s="186" t="s">
        <v>581</v>
      </c>
      <c r="D115" s="174">
        <v>5800</v>
      </c>
    </row>
    <row r="116" spans="1:4" ht="12.75">
      <c r="A116" s="172"/>
      <c r="B116" s="173" t="s">
        <v>89</v>
      </c>
      <c r="C116" s="174" t="s">
        <v>413</v>
      </c>
      <c r="D116" s="174">
        <v>7300</v>
      </c>
    </row>
    <row r="117" spans="1:4" ht="12.75">
      <c r="A117" s="172"/>
      <c r="B117" s="173" t="s">
        <v>86</v>
      </c>
      <c r="C117" s="206" t="s">
        <v>582</v>
      </c>
      <c r="D117" s="174">
        <v>46702</v>
      </c>
    </row>
    <row r="118" spans="1:4" ht="12.75">
      <c r="A118" s="172"/>
      <c r="B118" s="173" t="s">
        <v>423</v>
      </c>
      <c r="C118" s="206" t="s">
        <v>583</v>
      </c>
      <c r="D118" s="174">
        <v>824</v>
      </c>
    </row>
    <row r="119" spans="1:4" ht="12.75">
      <c r="A119" s="172" t="s">
        <v>7</v>
      </c>
      <c r="B119" s="173"/>
      <c r="C119" s="206" t="s">
        <v>101</v>
      </c>
      <c r="D119" s="174">
        <f>SUM(D120:D121)</f>
        <v>145000</v>
      </c>
    </row>
    <row r="120" spans="1:4" ht="12.75">
      <c r="A120" s="172"/>
      <c r="B120" s="173" t="s">
        <v>364</v>
      </c>
      <c r="C120" s="206" t="s">
        <v>365</v>
      </c>
      <c r="D120" s="176">
        <v>75000</v>
      </c>
    </row>
    <row r="121" spans="1:4" ht="12.75">
      <c r="A121" s="172"/>
      <c r="B121" s="173" t="s">
        <v>152</v>
      </c>
      <c r="C121" s="206" t="s">
        <v>207</v>
      </c>
      <c r="D121" s="176">
        <f>25000+45000</f>
        <v>70000</v>
      </c>
    </row>
    <row r="122" spans="1:4" ht="12.75">
      <c r="A122" s="172" t="s">
        <v>352</v>
      </c>
      <c r="B122" s="173"/>
      <c r="C122" s="207" t="s">
        <v>366</v>
      </c>
      <c r="D122" s="208">
        <f>SUM(D123:D124)</f>
        <v>42370</v>
      </c>
    </row>
    <row r="123" spans="1:4" ht="12.75">
      <c r="A123" s="172"/>
      <c r="B123" s="173" t="s">
        <v>46</v>
      </c>
      <c r="C123" s="206" t="s">
        <v>57</v>
      </c>
      <c r="D123" s="197">
        <v>7100</v>
      </c>
    </row>
    <row r="124" spans="1:4" ht="12.75">
      <c r="A124" s="172"/>
      <c r="B124" s="173" t="s">
        <v>47</v>
      </c>
      <c r="C124" s="206" t="s">
        <v>99</v>
      </c>
      <c r="D124" s="197">
        <f>220+1900+1650+5100+3000+20000+3400</f>
        <v>35270</v>
      </c>
    </row>
    <row r="125" spans="1:4" ht="12.75">
      <c r="A125" s="172" t="s">
        <v>92</v>
      </c>
      <c r="B125" s="173"/>
      <c r="C125" s="175" t="s">
        <v>13</v>
      </c>
      <c r="D125" s="175">
        <f>SUM(D126:D129)</f>
        <v>57770</v>
      </c>
    </row>
    <row r="126" spans="1:4" ht="12.75">
      <c r="A126" s="172"/>
      <c r="B126" s="173" t="s">
        <v>48</v>
      </c>
      <c r="C126" s="174" t="s">
        <v>391</v>
      </c>
      <c r="D126" s="174">
        <v>30250</v>
      </c>
    </row>
    <row r="127" spans="1:4" ht="12.75">
      <c r="A127" s="172"/>
      <c r="B127" s="173" t="s">
        <v>295</v>
      </c>
      <c r="C127" s="174" t="s">
        <v>296</v>
      </c>
      <c r="D127" s="174">
        <v>9200</v>
      </c>
    </row>
    <row r="128" spans="1:4" ht="12.75">
      <c r="A128" s="172"/>
      <c r="B128" s="173" t="s">
        <v>46</v>
      </c>
      <c r="C128" s="174" t="s">
        <v>584</v>
      </c>
      <c r="D128" s="174">
        <v>8700</v>
      </c>
    </row>
    <row r="129" spans="1:4" ht="13.5" thickBot="1">
      <c r="A129" s="172"/>
      <c r="B129" s="173" t="s">
        <v>47</v>
      </c>
      <c r="C129" s="174" t="s">
        <v>99</v>
      </c>
      <c r="D129" s="174">
        <v>9620</v>
      </c>
    </row>
    <row r="130" spans="1:4" ht="16.5" customHeight="1" thickBot="1" thickTop="1">
      <c r="A130" s="209" t="s">
        <v>240</v>
      </c>
      <c r="B130" s="210"/>
      <c r="C130" s="211" t="s">
        <v>456</v>
      </c>
      <c r="D130" s="212">
        <f>SUM(D131)</f>
        <v>3495</v>
      </c>
    </row>
    <row r="131" spans="1:4" ht="12.75" customHeight="1" thickTop="1">
      <c r="A131" s="213" t="s">
        <v>241</v>
      </c>
      <c r="B131" s="214" t="s">
        <v>7</v>
      </c>
      <c r="C131" s="215" t="s">
        <v>455</v>
      </c>
      <c r="D131" s="215">
        <f>D132</f>
        <v>3495</v>
      </c>
    </row>
    <row r="132" spans="1:4" ht="12.75" customHeight="1" thickBot="1">
      <c r="A132" s="188"/>
      <c r="B132" s="216" t="s">
        <v>46</v>
      </c>
      <c r="C132" s="217" t="s">
        <v>57</v>
      </c>
      <c r="D132" s="187">
        <v>3495</v>
      </c>
    </row>
    <row r="133" spans="1:4" ht="14.25" customHeight="1" thickBot="1" thickTop="1">
      <c r="A133" s="167" t="s">
        <v>100</v>
      </c>
      <c r="B133" s="168"/>
      <c r="C133" s="218" t="s">
        <v>280</v>
      </c>
      <c r="D133" s="169">
        <f>SUM(D134+D136+D138+D151+D157)</f>
        <v>383369</v>
      </c>
    </row>
    <row r="134" spans="1:4" ht="14.25" customHeight="1" thickTop="1">
      <c r="A134" s="164" t="s">
        <v>367</v>
      </c>
      <c r="B134" s="181"/>
      <c r="C134" s="219" t="s">
        <v>368</v>
      </c>
      <c r="D134" s="184">
        <f>D135</f>
        <v>5000</v>
      </c>
    </row>
    <row r="135" spans="1:4" ht="14.25" customHeight="1">
      <c r="A135" s="185"/>
      <c r="B135" s="173" t="s">
        <v>369</v>
      </c>
      <c r="C135" s="220" t="s">
        <v>370</v>
      </c>
      <c r="D135" s="174">
        <v>5000</v>
      </c>
    </row>
    <row r="136" spans="1:4" ht="14.25" customHeight="1">
      <c r="A136" s="172" t="s">
        <v>214</v>
      </c>
      <c r="B136" s="221"/>
      <c r="C136" s="222" t="s">
        <v>215</v>
      </c>
      <c r="D136" s="223">
        <f>SUM(D137:D137)</f>
        <v>5000</v>
      </c>
    </row>
    <row r="137" spans="1:4" ht="14.25" customHeight="1">
      <c r="A137" s="172"/>
      <c r="B137" s="221" t="s">
        <v>473</v>
      </c>
      <c r="C137" s="224" t="s">
        <v>342</v>
      </c>
      <c r="D137" s="174">
        <v>5000</v>
      </c>
    </row>
    <row r="138" spans="1:4" ht="12.75">
      <c r="A138" s="172" t="s">
        <v>102</v>
      </c>
      <c r="B138" s="173"/>
      <c r="C138" s="175" t="s">
        <v>14</v>
      </c>
      <c r="D138" s="175">
        <f>SUM(D139:D149)</f>
        <v>357869</v>
      </c>
    </row>
    <row r="139" spans="1:4" ht="12.75">
      <c r="A139" s="172"/>
      <c r="B139" s="173" t="s">
        <v>266</v>
      </c>
      <c r="C139" s="174" t="s">
        <v>275</v>
      </c>
      <c r="D139" s="174">
        <v>28200</v>
      </c>
    </row>
    <row r="140" spans="1:4" ht="12.75">
      <c r="A140" s="172" t="s">
        <v>7</v>
      </c>
      <c r="B140" s="173" t="s">
        <v>80</v>
      </c>
      <c r="C140" s="174" t="s">
        <v>468</v>
      </c>
      <c r="D140" s="174">
        <v>12000</v>
      </c>
    </row>
    <row r="141" spans="1:4" ht="12.75">
      <c r="A141" s="172"/>
      <c r="B141" s="173" t="s">
        <v>48</v>
      </c>
      <c r="C141" s="187" t="s">
        <v>391</v>
      </c>
      <c r="D141" s="174">
        <v>1000</v>
      </c>
    </row>
    <row r="142" spans="1:4" ht="12.75">
      <c r="A142" s="172"/>
      <c r="B142" s="173" t="s">
        <v>418</v>
      </c>
      <c r="C142" s="187" t="s">
        <v>57</v>
      </c>
      <c r="D142" s="174">
        <v>12800</v>
      </c>
    </row>
    <row r="143" spans="1:4" ht="12.75">
      <c r="A143" s="172"/>
      <c r="B143" s="173" t="s">
        <v>67</v>
      </c>
      <c r="C143" s="174" t="s">
        <v>27</v>
      </c>
      <c r="D143" s="174">
        <v>10000</v>
      </c>
    </row>
    <row r="144" spans="1:4" ht="12.75">
      <c r="A144" s="172"/>
      <c r="B144" s="173" t="s">
        <v>50</v>
      </c>
      <c r="C144" s="174" t="s">
        <v>88</v>
      </c>
      <c r="D144" s="174">
        <v>8000</v>
      </c>
    </row>
    <row r="145" spans="1:4" ht="12.75">
      <c r="A145" s="172"/>
      <c r="B145" s="173" t="s">
        <v>445</v>
      </c>
      <c r="C145" s="174" t="s">
        <v>446</v>
      </c>
      <c r="D145" s="174">
        <v>1000</v>
      </c>
    </row>
    <row r="146" spans="1:4" ht="12.75">
      <c r="A146" s="172"/>
      <c r="B146" s="173" t="s">
        <v>47</v>
      </c>
      <c r="C146" s="174" t="s">
        <v>99</v>
      </c>
      <c r="D146" s="174">
        <v>19000</v>
      </c>
    </row>
    <row r="147" spans="1:4" ht="12.75">
      <c r="A147" s="185"/>
      <c r="B147" s="170" t="s">
        <v>85</v>
      </c>
      <c r="C147" s="186" t="s">
        <v>585</v>
      </c>
      <c r="D147" s="174">
        <v>6000</v>
      </c>
    </row>
    <row r="148" spans="1:4" ht="12.75">
      <c r="A148" s="164"/>
      <c r="B148" s="170" t="s">
        <v>89</v>
      </c>
      <c r="C148" s="186" t="s">
        <v>419</v>
      </c>
      <c r="D148" s="174">
        <v>14000</v>
      </c>
    </row>
    <row r="149" spans="1:4" ht="12.75">
      <c r="A149" s="198" t="s">
        <v>7</v>
      </c>
      <c r="B149" s="170"/>
      <c r="C149" s="186" t="s">
        <v>101</v>
      </c>
      <c r="D149" s="186">
        <f>SUM(D150:D150)</f>
        <v>245869</v>
      </c>
    </row>
    <row r="150" spans="1:4" ht="12.75">
      <c r="A150" s="164"/>
      <c r="B150" s="170" t="s">
        <v>55</v>
      </c>
      <c r="C150" s="186" t="s">
        <v>406</v>
      </c>
      <c r="D150" s="176">
        <v>245869</v>
      </c>
    </row>
    <row r="151" spans="1:4" ht="12.75">
      <c r="A151" s="198" t="s">
        <v>105</v>
      </c>
      <c r="B151" s="170"/>
      <c r="C151" s="171" t="s">
        <v>34</v>
      </c>
      <c r="D151" s="175">
        <f>SUM(D152:D156)</f>
        <v>13500</v>
      </c>
    </row>
    <row r="152" spans="1:4" ht="12.75">
      <c r="A152" s="198"/>
      <c r="B152" s="170" t="s">
        <v>46</v>
      </c>
      <c r="C152" s="186" t="s">
        <v>57</v>
      </c>
      <c r="D152" s="174">
        <v>4000</v>
      </c>
    </row>
    <row r="153" spans="1:4" ht="12.75">
      <c r="A153" s="198"/>
      <c r="B153" s="170" t="s">
        <v>67</v>
      </c>
      <c r="C153" s="186" t="s">
        <v>450</v>
      </c>
      <c r="D153" s="174">
        <v>500</v>
      </c>
    </row>
    <row r="154" spans="1:4" ht="12.75">
      <c r="A154" s="198"/>
      <c r="B154" s="170" t="s">
        <v>47</v>
      </c>
      <c r="C154" s="186" t="s">
        <v>99</v>
      </c>
      <c r="D154" s="174">
        <v>1500</v>
      </c>
    </row>
    <row r="155" spans="1:4" ht="12.75">
      <c r="A155" s="164"/>
      <c r="B155" s="181" t="s">
        <v>85</v>
      </c>
      <c r="C155" s="182" t="s">
        <v>103</v>
      </c>
      <c r="D155" s="187">
        <v>500</v>
      </c>
    </row>
    <row r="156" spans="1:4" ht="12.75">
      <c r="A156" s="185"/>
      <c r="B156" s="173" t="s">
        <v>55</v>
      </c>
      <c r="C156" s="174" t="s">
        <v>417</v>
      </c>
      <c r="D156" s="174">
        <v>7000</v>
      </c>
    </row>
    <row r="157" spans="1:4" ht="12.75">
      <c r="A157" s="185" t="s">
        <v>303</v>
      </c>
      <c r="B157" s="173"/>
      <c r="C157" s="175" t="s">
        <v>304</v>
      </c>
      <c r="D157" s="175">
        <f>D158</f>
        <v>2000</v>
      </c>
    </row>
    <row r="158" spans="1:4" ht="26.25" thickBot="1">
      <c r="A158" s="185"/>
      <c r="B158" s="173" t="s">
        <v>150</v>
      </c>
      <c r="C158" s="333" t="s">
        <v>586</v>
      </c>
      <c r="D158" s="174">
        <v>2000</v>
      </c>
    </row>
    <row r="159" spans="1:4" ht="36.75" customHeight="1" thickBot="1" thickTop="1">
      <c r="A159" s="225" t="s">
        <v>237</v>
      </c>
      <c r="B159" s="226"/>
      <c r="C159" s="257" t="s">
        <v>306</v>
      </c>
      <c r="D159" s="227">
        <f>D160</f>
        <v>119241</v>
      </c>
    </row>
    <row r="160" spans="1:4" ht="13.5" thickTop="1">
      <c r="A160" s="164" t="s">
        <v>454</v>
      </c>
      <c r="B160" s="170"/>
      <c r="C160" s="171" t="s">
        <v>394</v>
      </c>
      <c r="D160" s="171">
        <f>SUM(D161:D169)</f>
        <v>119241</v>
      </c>
    </row>
    <row r="161" spans="1:4" ht="12.75">
      <c r="A161" s="172"/>
      <c r="B161" s="173" t="s">
        <v>82</v>
      </c>
      <c r="C161" s="174" t="s">
        <v>389</v>
      </c>
      <c r="D161" s="174">
        <v>11880</v>
      </c>
    </row>
    <row r="162" spans="1:4" ht="12.75">
      <c r="A162" s="172"/>
      <c r="B162" s="173" t="s">
        <v>83</v>
      </c>
      <c r="C162" s="174" t="s">
        <v>15</v>
      </c>
      <c r="D162" s="174">
        <v>691</v>
      </c>
    </row>
    <row r="163" spans="1:4" ht="12.75">
      <c r="A163" s="172"/>
      <c r="B163" s="173" t="s">
        <v>90</v>
      </c>
      <c r="C163" s="174" t="s">
        <v>91</v>
      </c>
      <c r="D163" s="174">
        <v>44567</v>
      </c>
    </row>
    <row r="164" spans="1:4" ht="12.75">
      <c r="A164" s="172"/>
      <c r="B164" s="173" t="s">
        <v>51</v>
      </c>
      <c r="C164" s="174" t="s">
        <v>11</v>
      </c>
      <c r="D164" s="174">
        <f>2047+120+2482</f>
        <v>4649</v>
      </c>
    </row>
    <row r="165" spans="1:4" ht="12.75">
      <c r="A165" s="172"/>
      <c r="B165" s="173" t="s">
        <v>52</v>
      </c>
      <c r="C165" s="174" t="s">
        <v>12</v>
      </c>
      <c r="D165" s="174">
        <f>292+353</f>
        <v>645</v>
      </c>
    </row>
    <row r="166" spans="1:4" ht="12.75">
      <c r="A166" s="172"/>
      <c r="B166" s="173" t="s">
        <v>295</v>
      </c>
      <c r="C166" s="174" t="s">
        <v>296</v>
      </c>
      <c r="D166" s="174">
        <v>12000</v>
      </c>
    </row>
    <row r="167" spans="1:4" ht="12.75">
      <c r="A167" s="172"/>
      <c r="B167" s="173" t="s">
        <v>46</v>
      </c>
      <c r="C167" s="174" t="s">
        <v>57</v>
      </c>
      <c r="D167" s="174">
        <v>13885</v>
      </c>
    </row>
    <row r="168" spans="1:4" ht="12.75">
      <c r="A168" s="172"/>
      <c r="B168" s="173" t="s">
        <v>47</v>
      </c>
      <c r="C168" s="187" t="s">
        <v>99</v>
      </c>
      <c r="D168" s="174">
        <v>30180</v>
      </c>
    </row>
    <row r="169" spans="1:4" ht="13.5" thickBot="1">
      <c r="A169" s="172"/>
      <c r="B169" s="173" t="s">
        <v>86</v>
      </c>
      <c r="C169" s="206" t="s">
        <v>32</v>
      </c>
      <c r="D169" s="174">
        <v>744</v>
      </c>
    </row>
    <row r="170" spans="1:4" ht="14.25" thickBot="1" thickTop="1">
      <c r="A170" s="225" t="s">
        <v>106</v>
      </c>
      <c r="B170" s="226"/>
      <c r="C170" s="227" t="s">
        <v>107</v>
      </c>
      <c r="D170" s="227">
        <f>SUM(D171)</f>
        <v>399369</v>
      </c>
    </row>
    <row r="171" spans="1:4" ht="13.5" thickTop="1">
      <c r="A171" s="164" t="s">
        <v>108</v>
      </c>
      <c r="B171" s="170"/>
      <c r="C171" s="171" t="s">
        <v>188</v>
      </c>
      <c r="D171" s="171">
        <f>D172</f>
        <v>399369</v>
      </c>
    </row>
    <row r="172" spans="1:4" ht="13.5" thickBot="1">
      <c r="A172" s="198"/>
      <c r="B172" s="170" t="s">
        <v>109</v>
      </c>
      <c r="C172" s="186" t="s">
        <v>110</v>
      </c>
      <c r="D172" s="174">
        <v>399369</v>
      </c>
    </row>
    <row r="173" spans="1:4" ht="14.25" thickBot="1" thickTop="1">
      <c r="A173" s="225" t="s">
        <v>111</v>
      </c>
      <c r="B173" s="226"/>
      <c r="C173" s="227" t="s">
        <v>35</v>
      </c>
      <c r="D173" s="227">
        <f>SUM(D174+D176)</f>
        <v>785000</v>
      </c>
    </row>
    <row r="174" spans="1:4" ht="13.5" thickTop="1">
      <c r="A174" s="228" t="s">
        <v>236</v>
      </c>
      <c r="B174" s="229"/>
      <c r="C174" s="230" t="s">
        <v>208</v>
      </c>
      <c r="D174" s="230">
        <f>D175</f>
        <v>25000</v>
      </c>
    </row>
    <row r="175" spans="1:4" ht="12.75">
      <c r="A175" s="231"/>
      <c r="B175" s="232" t="s">
        <v>47</v>
      </c>
      <c r="C175" s="233" t="s">
        <v>0</v>
      </c>
      <c r="D175" s="174">
        <v>25000</v>
      </c>
    </row>
    <row r="176" spans="1:4" ht="12.75">
      <c r="A176" s="164" t="s">
        <v>112</v>
      </c>
      <c r="B176" s="170" t="s">
        <v>7</v>
      </c>
      <c r="C176" s="171" t="s">
        <v>36</v>
      </c>
      <c r="D176" s="171">
        <f>SUM(D177+D178)</f>
        <v>760000</v>
      </c>
    </row>
    <row r="177" spans="1:4" ht="12.75">
      <c r="A177" s="172"/>
      <c r="B177" s="234" t="s">
        <v>113</v>
      </c>
      <c r="C177" s="174" t="s">
        <v>38</v>
      </c>
      <c r="D177" s="174">
        <v>330000</v>
      </c>
    </row>
    <row r="178" spans="1:4" ht="12.75">
      <c r="A178" s="172"/>
      <c r="B178" s="234" t="s">
        <v>7</v>
      </c>
      <c r="C178" s="174" t="s">
        <v>40</v>
      </c>
      <c r="D178" s="174">
        <f>SUM(D179:D181)</f>
        <v>430000</v>
      </c>
    </row>
    <row r="179" spans="1:4" ht="12.75">
      <c r="A179" s="172"/>
      <c r="B179" s="234"/>
      <c r="C179" s="174" t="s">
        <v>548</v>
      </c>
      <c r="D179" s="174">
        <v>130000</v>
      </c>
    </row>
    <row r="180" spans="1:4" ht="12.75">
      <c r="A180" s="172"/>
      <c r="B180" s="234" t="s">
        <v>7</v>
      </c>
      <c r="C180" s="174" t="s">
        <v>41</v>
      </c>
      <c r="D180" s="174">
        <v>100000</v>
      </c>
    </row>
    <row r="181" spans="1:6" ht="13.5" thickBot="1">
      <c r="A181" s="172"/>
      <c r="B181" s="234" t="s">
        <v>7</v>
      </c>
      <c r="C181" s="174" t="s">
        <v>362</v>
      </c>
      <c r="D181" s="174">
        <v>200000</v>
      </c>
      <c r="E181" s="266"/>
      <c r="F181" s="266"/>
    </row>
    <row r="182" spans="1:5" ht="14.25" thickBot="1" thickTop="1">
      <c r="A182" s="225" t="s">
        <v>114</v>
      </c>
      <c r="B182" s="226"/>
      <c r="C182" s="227" t="s">
        <v>19</v>
      </c>
      <c r="D182" s="227">
        <f>SUM(D183+D204+D216+D231+D248+D262+D265+D271)</f>
        <v>15663941</v>
      </c>
      <c r="E182" s="86"/>
    </row>
    <row r="183" spans="1:4" ht="13.5" thickTop="1">
      <c r="A183" s="164" t="s">
        <v>115</v>
      </c>
      <c r="B183" s="170"/>
      <c r="C183" s="171" t="s">
        <v>20</v>
      </c>
      <c r="D183" s="171">
        <f>SUM(D184:D201,D202)</f>
        <v>8973017</v>
      </c>
    </row>
    <row r="184" spans="1:6" ht="12.75">
      <c r="A184" s="164"/>
      <c r="B184" s="170" t="s">
        <v>117</v>
      </c>
      <c r="C184" s="186" t="s">
        <v>118</v>
      </c>
      <c r="D184" s="174">
        <v>120233</v>
      </c>
      <c r="E184" s="266"/>
      <c r="F184" s="86"/>
    </row>
    <row r="185" spans="1:5" ht="12.75">
      <c r="A185" s="172"/>
      <c r="B185" s="173" t="s">
        <v>80</v>
      </c>
      <c r="C185" s="174" t="s">
        <v>468</v>
      </c>
      <c r="D185" s="174">
        <v>126688</v>
      </c>
      <c r="E185" s="86"/>
    </row>
    <row r="186" spans="1:4" ht="12.75">
      <c r="A186" s="172"/>
      <c r="B186" s="173" t="s">
        <v>82</v>
      </c>
      <c r="C186" s="174" t="s">
        <v>437</v>
      </c>
      <c r="D186" s="174">
        <v>4546498</v>
      </c>
    </row>
    <row r="187" spans="1:7" ht="12.75">
      <c r="A187" s="172"/>
      <c r="B187" s="173" t="s">
        <v>83</v>
      </c>
      <c r="C187" s="174" t="s">
        <v>15</v>
      </c>
      <c r="D187" s="174">
        <v>365497</v>
      </c>
      <c r="F187" s="268" t="s">
        <v>7</v>
      </c>
      <c r="G187" s="269" t="s">
        <v>7</v>
      </c>
    </row>
    <row r="188" spans="1:7" ht="12.75">
      <c r="A188" s="172"/>
      <c r="B188" s="173" t="s">
        <v>51</v>
      </c>
      <c r="C188" s="174" t="s">
        <v>11</v>
      </c>
      <c r="D188" s="174">
        <v>873049</v>
      </c>
      <c r="F188" s="86" t="s">
        <v>7</v>
      </c>
      <c r="G188" s="267" t="s">
        <v>7</v>
      </c>
    </row>
    <row r="189" spans="1:7" ht="12.75">
      <c r="A189" s="172"/>
      <c r="B189" s="173" t="s">
        <v>52</v>
      </c>
      <c r="C189" s="174" t="s">
        <v>453</v>
      </c>
      <c r="D189" s="174">
        <v>116875</v>
      </c>
      <c r="F189" s="270"/>
      <c r="G189" s="271"/>
    </row>
    <row r="190" spans="1:4" ht="12.75">
      <c r="A190" s="172"/>
      <c r="B190" s="173" t="s">
        <v>452</v>
      </c>
      <c r="C190" s="174" t="s">
        <v>371</v>
      </c>
      <c r="D190" s="174">
        <v>3960</v>
      </c>
    </row>
    <row r="191" spans="1:4" ht="12.75">
      <c r="A191" s="172"/>
      <c r="B191" s="173" t="s">
        <v>46</v>
      </c>
      <c r="C191" s="174" t="s">
        <v>57</v>
      </c>
      <c r="D191" s="174">
        <v>120452</v>
      </c>
    </row>
    <row r="192" spans="1:4" ht="12.75">
      <c r="A192" s="172"/>
      <c r="B192" s="173" t="s">
        <v>119</v>
      </c>
      <c r="C192" s="174" t="s">
        <v>421</v>
      </c>
      <c r="D192" s="174">
        <v>18428</v>
      </c>
    </row>
    <row r="193" spans="1:4" ht="12.75">
      <c r="A193" s="172"/>
      <c r="B193" s="173" t="s">
        <v>67</v>
      </c>
      <c r="C193" s="174" t="s">
        <v>27</v>
      </c>
      <c r="D193" s="174">
        <v>346269</v>
      </c>
    </row>
    <row r="194" spans="1:7" ht="12.75">
      <c r="A194" s="172"/>
      <c r="B194" s="173" t="s">
        <v>50</v>
      </c>
      <c r="C194" s="174" t="s">
        <v>372</v>
      </c>
      <c r="D194" s="174">
        <v>7786</v>
      </c>
      <c r="F194" s="86" t="s">
        <v>7</v>
      </c>
      <c r="G194" s="267" t="s">
        <v>7</v>
      </c>
    </row>
    <row r="195" spans="1:4" ht="12.75">
      <c r="A195" s="172"/>
      <c r="B195" s="173" t="s">
        <v>445</v>
      </c>
      <c r="C195" s="174" t="s">
        <v>446</v>
      </c>
      <c r="D195" s="174">
        <v>8308</v>
      </c>
    </row>
    <row r="196" spans="1:4" ht="12.75">
      <c r="A196" s="172"/>
      <c r="B196" s="173" t="s">
        <v>47</v>
      </c>
      <c r="C196" s="174" t="s">
        <v>99</v>
      </c>
      <c r="D196" s="174">
        <v>78086</v>
      </c>
    </row>
    <row r="197" spans="1:4" ht="12.75">
      <c r="A197" s="172"/>
      <c r="B197" s="173" t="s">
        <v>412</v>
      </c>
      <c r="C197" s="174" t="s">
        <v>373</v>
      </c>
      <c r="D197" s="174">
        <v>6980</v>
      </c>
    </row>
    <row r="198" spans="1:4" ht="12.75">
      <c r="A198" s="172"/>
      <c r="B198" s="173" t="s">
        <v>85</v>
      </c>
      <c r="C198" s="174" t="s">
        <v>103</v>
      </c>
      <c r="D198" s="174">
        <v>11716</v>
      </c>
    </row>
    <row r="199" spans="1:4" ht="12.75">
      <c r="A199" s="172"/>
      <c r="B199" s="173" t="s">
        <v>89</v>
      </c>
      <c r="C199" s="174" t="s">
        <v>413</v>
      </c>
      <c r="D199" s="174">
        <v>4527</v>
      </c>
    </row>
    <row r="200" spans="1:4" ht="12.75">
      <c r="A200" s="172"/>
      <c r="B200" s="173" t="s">
        <v>420</v>
      </c>
      <c r="C200" s="174" t="s">
        <v>199</v>
      </c>
      <c r="D200" s="174">
        <v>920</v>
      </c>
    </row>
    <row r="201" spans="1:4" ht="12.75">
      <c r="A201" s="172"/>
      <c r="B201" s="173" t="s">
        <v>86</v>
      </c>
      <c r="C201" s="174" t="s">
        <v>104</v>
      </c>
      <c r="D201" s="174">
        <v>288668</v>
      </c>
    </row>
    <row r="202" spans="1:4" ht="12.75">
      <c r="A202" s="172"/>
      <c r="B202" s="173" t="s">
        <v>7</v>
      </c>
      <c r="C202" s="174" t="s">
        <v>101</v>
      </c>
      <c r="D202" s="174">
        <f>SUM(D203:D203)</f>
        <v>1928077</v>
      </c>
    </row>
    <row r="203" spans="1:4" ht="12.75">
      <c r="A203" s="172"/>
      <c r="B203" s="173" t="s">
        <v>55</v>
      </c>
      <c r="C203" s="174" t="s">
        <v>374</v>
      </c>
      <c r="D203" s="176">
        <v>1928077</v>
      </c>
    </row>
    <row r="204" spans="1:4" ht="12.75">
      <c r="A204" s="172" t="s">
        <v>375</v>
      </c>
      <c r="B204" s="173"/>
      <c r="C204" s="175" t="s">
        <v>376</v>
      </c>
      <c r="D204" s="208">
        <f>SUM(D205:D215)</f>
        <v>446805</v>
      </c>
    </row>
    <row r="205" spans="1:4" ht="12.75">
      <c r="A205" s="172"/>
      <c r="B205" s="173" t="s">
        <v>80</v>
      </c>
      <c r="C205" s="174" t="s">
        <v>468</v>
      </c>
      <c r="D205" s="197">
        <v>12243</v>
      </c>
    </row>
    <row r="206" spans="1:4" ht="12.75">
      <c r="A206" s="172"/>
      <c r="B206" s="173" t="s">
        <v>82</v>
      </c>
      <c r="C206" s="174" t="s">
        <v>437</v>
      </c>
      <c r="D206" s="197">
        <v>307860</v>
      </c>
    </row>
    <row r="207" spans="1:4" ht="12.75">
      <c r="A207" s="172"/>
      <c r="B207" s="173" t="s">
        <v>83</v>
      </c>
      <c r="C207" s="174" t="s">
        <v>15</v>
      </c>
      <c r="D207" s="197">
        <v>22742</v>
      </c>
    </row>
    <row r="208" spans="1:4" ht="12.75">
      <c r="A208" s="172"/>
      <c r="B208" s="173" t="s">
        <v>51</v>
      </c>
      <c r="C208" s="174" t="s">
        <v>11</v>
      </c>
      <c r="D208" s="197">
        <v>59933</v>
      </c>
    </row>
    <row r="209" spans="1:7" ht="12.75">
      <c r="A209" s="172"/>
      <c r="B209" s="173" t="s">
        <v>52</v>
      </c>
      <c r="C209" s="174" t="s">
        <v>453</v>
      </c>
      <c r="D209" s="197">
        <v>7964</v>
      </c>
      <c r="F209" s="86"/>
      <c r="G209" s="267"/>
    </row>
    <row r="210" spans="1:4" ht="12.75">
      <c r="A210" s="172"/>
      <c r="B210" s="173" t="s">
        <v>46</v>
      </c>
      <c r="C210" s="174" t="s">
        <v>57</v>
      </c>
      <c r="D210" s="197">
        <v>7464</v>
      </c>
    </row>
    <row r="211" spans="1:4" ht="12.75">
      <c r="A211" s="172"/>
      <c r="B211" s="173" t="s">
        <v>119</v>
      </c>
      <c r="C211" s="174" t="s">
        <v>421</v>
      </c>
      <c r="D211" s="197">
        <v>2006</v>
      </c>
    </row>
    <row r="212" spans="1:4" ht="12.75">
      <c r="A212" s="172"/>
      <c r="B212" s="173" t="s">
        <v>67</v>
      </c>
      <c r="C212" s="174" t="s">
        <v>27</v>
      </c>
      <c r="D212" s="197">
        <v>5037</v>
      </c>
    </row>
    <row r="213" spans="1:4" ht="12.75">
      <c r="A213" s="172"/>
      <c r="B213" s="173" t="s">
        <v>445</v>
      </c>
      <c r="C213" s="174" t="s">
        <v>446</v>
      </c>
      <c r="D213" s="197">
        <v>897</v>
      </c>
    </row>
    <row r="214" spans="1:4" ht="12.75">
      <c r="A214" s="172"/>
      <c r="B214" s="173" t="s">
        <v>47</v>
      </c>
      <c r="C214" s="174" t="s">
        <v>99</v>
      </c>
      <c r="D214" s="197">
        <v>1471</v>
      </c>
    </row>
    <row r="215" spans="1:4" ht="12.75">
      <c r="A215" s="172"/>
      <c r="B215" s="173" t="s">
        <v>86</v>
      </c>
      <c r="C215" s="174" t="s">
        <v>104</v>
      </c>
      <c r="D215" s="197">
        <v>19188</v>
      </c>
    </row>
    <row r="216" spans="1:4" ht="12" customHeight="1">
      <c r="A216" s="172" t="s">
        <v>121</v>
      </c>
      <c r="B216" s="173"/>
      <c r="C216" s="175" t="s">
        <v>288</v>
      </c>
      <c r="D216" s="175">
        <f>SUM(D217:D230)</f>
        <v>1099037</v>
      </c>
    </row>
    <row r="217" spans="1:4" ht="12.75">
      <c r="A217" s="172"/>
      <c r="B217" s="173" t="s">
        <v>82</v>
      </c>
      <c r="C217" s="174" t="s">
        <v>437</v>
      </c>
      <c r="D217" s="174">
        <v>690024</v>
      </c>
    </row>
    <row r="218" spans="1:4" ht="12.75">
      <c r="A218" s="172"/>
      <c r="B218" s="173" t="s">
        <v>83</v>
      </c>
      <c r="C218" s="174" t="s">
        <v>15</v>
      </c>
      <c r="D218" s="174">
        <v>51862</v>
      </c>
    </row>
    <row r="219" spans="1:4" ht="13.5" customHeight="1">
      <c r="A219" s="172"/>
      <c r="B219" s="173" t="s">
        <v>51</v>
      </c>
      <c r="C219" s="174" t="s">
        <v>11</v>
      </c>
      <c r="D219" s="174">
        <v>126384</v>
      </c>
    </row>
    <row r="220" spans="1:4" ht="13.5" customHeight="1">
      <c r="A220" s="172"/>
      <c r="B220" s="173" t="s">
        <v>52</v>
      </c>
      <c r="C220" s="174" t="s">
        <v>453</v>
      </c>
      <c r="D220" s="174">
        <v>17212</v>
      </c>
    </row>
    <row r="221" spans="1:4" ht="12.75">
      <c r="A221" s="172"/>
      <c r="B221" s="173" t="s">
        <v>46</v>
      </c>
      <c r="C221" s="174" t="s">
        <v>57</v>
      </c>
      <c r="D221" s="174">
        <v>132500</v>
      </c>
    </row>
    <row r="222" spans="1:4" ht="12.75">
      <c r="A222" s="172"/>
      <c r="B222" s="173" t="s">
        <v>119</v>
      </c>
      <c r="C222" s="174" t="s">
        <v>421</v>
      </c>
      <c r="D222" s="174">
        <v>1684</v>
      </c>
    </row>
    <row r="223" spans="1:7" ht="12.75">
      <c r="A223" s="172"/>
      <c r="B223" s="173" t="s">
        <v>67</v>
      </c>
      <c r="C223" s="174" t="s">
        <v>27</v>
      </c>
      <c r="D223" s="174">
        <v>17662</v>
      </c>
      <c r="F223" s="86"/>
      <c r="G223" s="267"/>
    </row>
    <row r="224" spans="1:4" ht="12.75">
      <c r="A224" s="172"/>
      <c r="B224" s="173" t="s">
        <v>50</v>
      </c>
      <c r="C224" s="174" t="s">
        <v>88</v>
      </c>
      <c r="D224" s="174">
        <v>1700</v>
      </c>
    </row>
    <row r="225" spans="1:4" ht="12.75">
      <c r="A225" s="172"/>
      <c r="B225" s="173" t="s">
        <v>445</v>
      </c>
      <c r="C225" s="174" t="s">
        <v>446</v>
      </c>
      <c r="D225" s="174">
        <v>1218</v>
      </c>
    </row>
    <row r="226" spans="1:4" ht="12.75">
      <c r="A226" s="172"/>
      <c r="B226" s="173" t="s">
        <v>47</v>
      </c>
      <c r="C226" s="174" t="s">
        <v>99</v>
      </c>
      <c r="D226" s="174">
        <v>16977</v>
      </c>
    </row>
    <row r="227" spans="1:4" ht="12.75">
      <c r="A227" s="172"/>
      <c r="B227" s="173" t="s">
        <v>412</v>
      </c>
      <c r="C227" s="174" t="s">
        <v>373</v>
      </c>
      <c r="D227" s="174">
        <v>865</v>
      </c>
    </row>
    <row r="228" spans="1:4" ht="12.75">
      <c r="A228" s="172"/>
      <c r="B228" s="173" t="s">
        <v>85</v>
      </c>
      <c r="C228" s="174" t="s">
        <v>103</v>
      </c>
      <c r="D228" s="174">
        <v>444</v>
      </c>
    </row>
    <row r="229" spans="1:4" ht="12.75">
      <c r="A229" s="172"/>
      <c r="B229" s="173" t="s">
        <v>89</v>
      </c>
      <c r="C229" s="174" t="s">
        <v>422</v>
      </c>
      <c r="D229" s="174">
        <v>415</v>
      </c>
    </row>
    <row r="230" spans="1:4" ht="12.75">
      <c r="A230" s="172"/>
      <c r="B230" s="173" t="s">
        <v>86</v>
      </c>
      <c r="C230" s="174" t="s">
        <v>104</v>
      </c>
      <c r="D230" s="174">
        <v>40090</v>
      </c>
    </row>
    <row r="231" spans="1:4" ht="12.75">
      <c r="A231" s="172" t="s">
        <v>122</v>
      </c>
      <c r="B231" s="173"/>
      <c r="C231" s="175" t="s">
        <v>21</v>
      </c>
      <c r="D231" s="175">
        <f>SUM(D232:D247)</f>
        <v>4483742</v>
      </c>
    </row>
    <row r="232" spans="1:4" ht="12.75">
      <c r="A232" s="164"/>
      <c r="B232" s="170" t="s">
        <v>117</v>
      </c>
      <c r="C232" s="186" t="s">
        <v>141</v>
      </c>
      <c r="D232" s="174">
        <v>68180</v>
      </c>
    </row>
    <row r="233" spans="1:4" ht="12.75">
      <c r="A233" s="172"/>
      <c r="B233" s="173" t="s">
        <v>80</v>
      </c>
      <c r="C233" s="174" t="s">
        <v>468</v>
      </c>
      <c r="D233" s="174">
        <v>58486</v>
      </c>
    </row>
    <row r="234" spans="1:4" ht="12.75">
      <c r="A234" s="172"/>
      <c r="B234" s="173" t="s">
        <v>82</v>
      </c>
      <c r="C234" s="174" t="s">
        <v>437</v>
      </c>
      <c r="D234" s="174">
        <v>2973889</v>
      </c>
    </row>
    <row r="235" spans="1:4" ht="12.75">
      <c r="A235" s="172"/>
      <c r="B235" s="173" t="s">
        <v>83</v>
      </c>
      <c r="C235" s="174" t="s">
        <v>15</v>
      </c>
      <c r="D235" s="174">
        <v>230832</v>
      </c>
    </row>
    <row r="236" spans="1:4" ht="12.75">
      <c r="A236" s="172"/>
      <c r="B236" s="173" t="s">
        <v>51</v>
      </c>
      <c r="C236" s="174" t="s">
        <v>11</v>
      </c>
      <c r="D236" s="174">
        <v>564590</v>
      </c>
    </row>
    <row r="237" spans="1:4" ht="12.75">
      <c r="A237" s="172"/>
      <c r="B237" s="173" t="s">
        <v>52</v>
      </c>
      <c r="C237" s="174" t="s">
        <v>453</v>
      </c>
      <c r="D237" s="174">
        <v>75943</v>
      </c>
    </row>
    <row r="238" spans="1:4" ht="12.75">
      <c r="A238" s="172"/>
      <c r="B238" s="173" t="s">
        <v>46</v>
      </c>
      <c r="C238" s="174" t="s">
        <v>57</v>
      </c>
      <c r="D238" s="174">
        <v>61805</v>
      </c>
    </row>
    <row r="239" spans="1:7" ht="12.75">
      <c r="A239" s="172"/>
      <c r="B239" s="173" t="s">
        <v>119</v>
      </c>
      <c r="C239" s="174" t="s">
        <v>421</v>
      </c>
      <c r="D239" s="174">
        <v>3961</v>
      </c>
      <c r="F239" s="86"/>
      <c r="G239" s="267"/>
    </row>
    <row r="240" spans="1:4" ht="12.75">
      <c r="A240" s="172"/>
      <c r="B240" s="173" t="s">
        <v>67</v>
      </c>
      <c r="C240" s="174" t="s">
        <v>27</v>
      </c>
      <c r="D240" s="174">
        <v>201990</v>
      </c>
    </row>
    <row r="241" spans="1:4" ht="12.75">
      <c r="A241" s="172"/>
      <c r="B241" s="173" t="s">
        <v>50</v>
      </c>
      <c r="C241" s="174" t="s">
        <v>372</v>
      </c>
      <c r="D241" s="174">
        <v>5462</v>
      </c>
    </row>
    <row r="242" spans="1:4" ht="12.75">
      <c r="A242" s="172"/>
      <c r="B242" s="173" t="s">
        <v>445</v>
      </c>
      <c r="C242" s="174" t="s">
        <v>446</v>
      </c>
      <c r="D242" s="174">
        <v>5200</v>
      </c>
    </row>
    <row r="243" spans="1:4" ht="12.75">
      <c r="A243" s="172"/>
      <c r="B243" s="173" t="s">
        <v>47</v>
      </c>
      <c r="C243" s="174" t="s">
        <v>99</v>
      </c>
      <c r="D243" s="174">
        <v>32676</v>
      </c>
    </row>
    <row r="244" spans="1:4" ht="12.75">
      <c r="A244" s="172"/>
      <c r="B244" s="173" t="s">
        <v>412</v>
      </c>
      <c r="C244" s="174" t="s">
        <v>373</v>
      </c>
      <c r="D244" s="174">
        <v>2725</v>
      </c>
    </row>
    <row r="245" spans="1:4" ht="12.75">
      <c r="A245" s="172"/>
      <c r="B245" s="173" t="s">
        <v>85</v>
      </c>
      <c r="C245" s="174" t="s">
        <v>103</v>
      </c>
      <c r="D245" s="174">
        <v>4573</v>
      </c>
    </row>
    <row r="246" spans="1:4" ht="12.75">
      <c r="A246" s="172"/>
      <c r="B246" s="173" t="s">
        <v>89</v>
      </c>
      <c r="C246" s="174" t="s">
        <v>422</v>
      </c>
      <c r="D246" s="174">
        <v>1758</v>
      </c>
    </row>
    <row r="247" spans="1:4" ht="12.75">
      <c r="A247" s="172"/>
      <c r="B247" s="173" t="s">
        <v>86</v>
      </c>
      <c r="C247" s="174" t="s">
        <v>104</v>
      </c>
      <c r="D247" s="174">
        <v>191672</v>
      </c>
    </row>
    <row r="248" spans="1:4" ht="12.75">
      <c r="A248" s="172" t="s">
        <v>142</v>
      </c>
      <c r="B248" s="173"/>
      <c r="C248" s="175" t="s">
        <v>143</v>
      </c>
      <c r="D248" s="175">
        <f>SUM(D249:D261)</f>
        <v>423016</v>
      </c>
    </row>
    <row r="249" spans="1:4" ht="12.75">
      <c r="A249" s="172"/>
      <c r="B249" s="173" t="s">
        <v>80</v>
      </c>
      <c r="C249" s="174" t="s">
        <v>468</v>
      </c>
      <c r="D249" s="174">
        <v>146</v>
      </c>
    </row>
    <row r="250" spans="1:4" ht="12.75">
      <c r="A250" s="172"/>
      <c r="B250" s="173" t="s">
        <v>82</v>
      </c>
      <c r="C250" s="174" t="s">
        <v>437</v>
      </c>
      <c r="D250" s="174">
        <v>47958</v>
      </c>
    </row>
    <row r="251" spans="1:4" ht="12.75">
      <c r="A251" s="172"/>
      <c r="B251" s="173" t="s">
        <v>83</v>
      </c>
      <c r="C251" s="174" t="s">
        <v>15</v>
      </c>
      <c r="D251" s="174">
        <v>3876</v>
      </c>
    </row>
    <row r="252" spans="1:4" ht="12.75">
      <c r="A252" s="172"/>
      <c r="B252" s="173" t="s">
        <v>51</v>
      </c>
      <c r="C252" s="174" t="s">
        <v>11</v>
      </c>
      <c r="D252" s="174">
        <v>9085</v>
      </c>
    </row>
    <row r="253" spans="1:4" ht="12.75">
      <c r="A253" s="172"/>
      <c r="B253" s="173" t="s">
        <v>52</v>
      </c>
      <c r="C253" s="174" t="s">
        <v>453</v>
      </c>
      <c r="D253" s="174">
        <v>1265</v>
      </c>
    </row>
    <row r="254" spans="1:4" ht="12.75">
      <c r="A254" s="172"/>
      <c r="B254" s="173" t="s">
        <v>295</v>
      </c>
      <c r="C254" s="174" t="s">
        <v>296</v>
      </c>
      <c r="D254" s="174">
        <v>10000</v>
      </c>
    </row>
    <row r="255" spans="1:7" ht="13.5" customHeight="1">
      <c r="A255" s="172"/>
      <c r="B255" s="173" t="s">
        <v>46</v>
      </c>
      <c r="C255" s="174" t="s">
        <v>57</v>
      </c>
      <c r="D255" s="174">
        <v>78019</v>
      </c>
      <c r="F255" s="86"/>
      <c r="G255" s="267"/>
    </row>
    <row r="256" spans="1:4" ht="12.75">
      <c r="A256" s="172"/>
      <c r="B256" s="173" t="s">
        <v>50</v>
      </c>
      <c r="C256" s="174" t="s">
        <v>88</v>
      </c>
      <c r="D256" s="174">
        <v>18200</v>
      </c>
    </row>
    <row r="257" spans="1:4" ht="12.75">
      <c r="A257" s="172"/>
      <c r="B257" s="173" t="s">
        <v>445</v>
      </c>
      <c r="C257" s="174" t="s">
        <v>446</v>
      </c>
      <c r="D257" s="174">
        <v>110</v>
      </c>
    </row>
    <row r="258" spans="1:4" ht="12.75">
      <c r="A258" s="172"/>
      <c r="B258" s="173" t="s">
        <v>47</v>
      </c>
      <c r="C258" s="174" t="s">
        <v>99</v>
      </c>
      <c r="D258" s="174">
        <v>242317</v>
      </c>
    </row>
    <row r="259" spans="1:4" ht="12.75">
      <c r="A259" s="172"/>
      <c r="B259" s="173" t="s">
        <v>85</v>
      </c>
      <c r="C259" s="174" t="s">
        <v>585</v>
      </c>
      <c r="D259" s="174">
        <v>150</v>
      </c>
    </row>
    <row r="260" spans="1:4" ht="12.75">
      <c r="A260" s="172"/>
      <c r="B260" s="173" t="s">
        <v>89</v>
      </c>
      <c r="C260" s="174" t="s">
        <v>422</v>
      </c>
      <c r="D260" s="174">
        <v>10402</v>
      </c>
    </row>
    <row r="261" spans="1:4" ht="12" customHeight="1">
      <c r="A261" s="172"/>
      <c r="B261" s="173" t="s">
        <v>86</v>
      </c>
      <c r="C261" s="174" t="s">
        <v>104</v>
      </c>
      <c r="D261" s="174">
        <v>1488</v>
      </c>
    </row>
    <row r="262" spans="1:4" ht="12.75">
      <c r="A262" s="172" t="s">
        <v>227</v>
      </c>
      <c r="B262" s="173"/>
      <c r="C262" s="175" t="s">
        <v>228</v>
      </c>
      <c r="D262" s="175">
        <f>SUM(D263:D264)</f>
        <v>1720</v>
      </c>
    </row>
    <row r="263" spans="1:4" ht="12.75">
      <c r="A263" s="172"/>
      <c r="B263" s="173" t="s">
        <v>295</v>
      </c>
      <c r="C263" s="174" t="s">
        <v>296</v>
      </c>
      <c r="D263" s="174">
        <v>1620</v>
      </c>
    </row>
    <row r="264" spans="1:6" ht="12.75">
      <c r="A264" s="172"/>
      <c r="B264" s="173" t="s">
        <v>46</v>
      </c>
      <c r="C264" s="174" t="s">
        <v>57</v>
      </c>
      <c r="D264" s="174">
        <v>100</v>
      </c>
      <c r="F264" s="86" t="s">
        <v>7</v>
      </c>
    </row>
    <row r="265" spans="1:4" ht="12.75">
      <c r="A265" s="172" t="s">
        <v>540</v>
      </c>
      <c r="B265" s="173"/>
      <c r="C265" s="175" t="s">
        <v>541</v>
      </c>
      <c r="D265" s="175">
        <f>SUM(D266:D270)</f>
        <v>84030</v>
      </c>
    </row>
    <row r="266" spans="1:4" ht="12.75">
      <c r="A266" s="172"/>
      <c r="B266" s="173" t="s">
        <v>82</v>
      </c>
      <c r="C266" s="174" t="s">
        <v>437</v>
      </c>
      <c r="D266" s="174">
        <v>21495</v>
      </c>
    </row>
    <row r="267" spans="1:4" ht="12.75">
      <c r="A267" s="172"/>
      <c r="B267" s="173" t="s">
        <v>83</v>
      </c>
      <c r="C267" s="174" t="s">
        <v>15</v>
      </c>
      <c r="D267" s="174">
        <v>2020</v>
      </c>
    </row>
    <row r="268" spans="1:4" ht="12.75">
      <c r="A268" s="172"/>
      <c r="B268" s="173" t="s">
        <v>51</v>
      </c>
      <c r="C268" s="174" t="s">
        <v>11</v>
      </c>
      <c r="D268" s="174">
        <v>3837</v>
      </c>
    </row>
    <row r="269" spans="1:4" ht="12.75">
      <c r="A269" s="172"/>
      <c r="B269" s="173" t="s">
        <v>52</v>
      </c>
      <c r="C269" s="174" t="s">
        <v>453</v>
      </c>
      <c r="D269" s="174">
        <v>522</v>
      </c>
    </row>
    <row r="270" spans="1:4" ht="12.75">
      <c r="A270" s="172"/>
      <c r="B270" s="173" t="s">
        <v>47</v>
      </c>
      <c r="C270" s="174" t="s">
        <v>99</v>
      </c>
      <c r="D270" s="174">
        <v>56156</v>
      </c>
    </row>
    <row r="271" spans="1:4" ht="12.75">
      <c r="A271" s="172" t="s">
        <v>239</v>
      </c>
      <c r="B271" s="173"/>
      <c r="C271" s="175" t="s">
        <v>13</v>
      </c>
      <c r="D271" s="175">
        <f>SUM(D272:D280)</f>
        <v>152574</v>
      </c>
    </row>
    <row r="272" spans="1:4" ht="12.75">
      <c r="A272" s="172"/>
      <c r="B272" s="173" t="s">
        <v>80</v>
      </c>
      <c r="C272" s="174" t="s">
        <v>140</v>
      </c>
      <c r="D272" s="174">
        <v>14075</v>
      </c>
    </row>
    <row r="273" spans="1:4" ht="12.75">
      <c r="A273" s="172"/>
      <c r="B273" s="173" t="s">
        <v>82</v>
      </c>
      <c r="C273" s="174" t="s">
        <v>437</v>
      </c>
      <c r="D273" s="174">
        <v>19056</v>
      </c>
    </row>
    <row r="274" spans="1:4" ht="12.75">
      <c r="A274" s="172"/>
      <c r="B274" s="173" t="s">
        <v>83</v>
      </c>
      <c r="C274" s="174" t="s">
        <v>15</v>
      </c>
      <c r="D274" s="174">
        <v>1531</v>
      </c>
    </row>
    <row r="275" spans="1:4" ht="12.75">
      <c r="A275" s="172"/>
      <c r="B275" s="173" t="s">
        <v>51</v>
      </c>
      <c r="C275" s="174" t="s">
        <v>11</v>
      </c>
      <c r="D275" s="174">
        <v>3705</v>
      </c>
    </row>
    <row r="276" spans="1:7" ht="12.75">
      <c r="A276" s="172"/>
      <c r="B276" s="173" t="s">
        <v>52</v>
      </c>
      <c r="C276" s="174" t="s">
        <v>453</v>
      </c>
      <c r="D276" s="174">
        <v>506</v>
      </c>
      <c r="F276" s="86"/>
      <c r="G276" s="267"/>
    </row>
    <row r="277" spans="1:4" ht="12.75">
      <c r="A277" s="172"/>
      <c r="B277" s="221" t="s">
        <v>46</v>
      </c>
      <c r="C277" s="187" t="s">
        <v>57</v>
      </c>
      <c r="D277" s="174">
        <v>2000</v>
      </c>
    </row>
    <row r="278" spans="1:4" ht="12.75">
      <c r="A278" s="172"/>
      <c r="B278" s="173" t="s">
        <v>47</v>
      </c>
      <c r="C278" s="174" t="s">
        <v>99</v>
      </c>
      <c r="D278" s="174">
        <v>800</v>
      </c>
    </row>
    <row r="279" spans="1:4" ht="12.75">
      <c r="A279" s="172"/>
      <c r="B279" s="221" t="s">
        <v>86</v>
      </c>
      <c r="C279" s="187" t="s">
        <v>104</v>
      </c>
      <c r="D279" s="174">
        <v>1946</v>
      </c>
    </row>
    <row r="280" spans="1:4" ht="13.5" thickBot="1">
      <c r="A280" s="172"/>
      <c r="B280" s="221" t="s">
        <v>86</v>
      </c>
      <c r="C280" s="187" t="s">
        <v>95</v>
      </c>
      <c r="D280" s="174">
        <v>108955</v>
      </c>
    </row>
    <row r="281" spans="1:4" ht="14.25" thickBot="1" thickTop="1">
      <c r="A281" s="225" t="s">
        <v>149</v>
      </c>
      <c r="B281" s="226"/>
      <c r="C281" s="227" t="s">
        <v>24</v>
      </c>
      <c r="D281" s="227">
        <f>SUM(D282+D294)</f>
        <v>618892</v>
      </c>
    </row>
    <row r="282" spans="1:4" ht="13.5" thickTop="1">
      <c r="A282" s="172" t="s">
        <v>151</v>
      </c>
      <c r="B282" s="173"/>
      <c r="C282" s="175" t="s">
        <v>25</v>
      </c>
      <c r="D282" s="175">
        <f>SUM(D283:D293)</f>
        <v>270000</v>
      </c>
    </row>
    <row r="283" spans="1:4" ht="25.5">
      <c r="A283" s="172"/>
      <c r="B283" s="173" t="s">
        <v>150</v>
      </c>
      <c r="C283" s="177" t="s">
        <v>587</v>
      </c>
      <c r="D283" s="174">
        <v>27000</v>
      </c>
    </row>
    <row r="284" spans="1:4" ht="12.75">
      <c r="A284" s="172"/>
      <c r="B284" s="173" t="s">
        <v>48</v>
      </c>
      <c r="C284" s="187" t="s">
        <v>391</v>
      </c>
      <c r="D284" s="174">
        <v>21400</v>
      </c>
    </row>
    <row r="285" spans="1:4" ht="12.75">
      <c r="A285" s="172"/>
      <c r="B285" s="173" t="s">
        <v>51</v>
      </c>
      <c r="C285" s="187" t="s">
        <v>222</v>
      </c>
      <c r="D285" s="174">
        <v>300</v>
      </c>
    </row>
    <row r="286" spans="1:4" ht="12.75">
      <c r="A286" s="172"/>
      <c r="B286" s="173" t="s">
        <v>52</v>
      </c>
      <c r="C286" s="187" t="s">
        <v>12</v>
      </c>
      <c r="D286" s="174">
        <v>100</v>
      </c>
    </row>
    <row r="287" spans="1:4" ht="12.75">
      <c r="A287" s="172"/>
      <c r="B287" s="173" t="s">
        <v>295</v>
      </c>
      <c r="C287" s="187" t="s">
        <v>296</v>
      </c>
      <c r="D287" s="174">
        <v>107930</v>
      </c>
    </row>
    <row r="288" spans="1:4" ht="12.75">
      <c r="A288" s="172"/>
      <c r="B288" s="173" t="s">
        <v>46</v>
      </c>
      <c r="C288" s="174" t="s">
        <v>57</v>
      </c>
      <c r="D288" s="174">
        <v>10000</v>
      </c>
    </row>
    <row r="289" spans="1:4" ht="12.75">
      <c r="A289" s="172"/>
      <c r="B289" s="173" t="s">
        <v>324</v>
      </c>
      <c r="C289" s="187" t="s">
        <v>279</v>
      </c>
      <c r="D289" s="174">
        <v>24670</v>
      </c>
    </row>
    <row r="290" spans="1:4" ht="12.75">
      <c r="A290" s="172"/>
      <c r="B290" s="173" t="s">
        <v>67</v>
      </c>
      <c r="C290" s="174" t="s">
        <v>27</v>
      </c>
      <c r="D290" s="174">
        <v>9000</v>
      </c>
    </row>
    <row r="291" spans="1:4" ht="12.75">
      <c r="A291" s="172"/>
      <c r="B291" s="173" t="s">
        <v>47</v>
      </c>
      <c r="C291" s="174" t="s">
        <v>99</v>
      </c>
      <c r="D291" s="174">
        <v>68400</v>
      </c>
    </row>
    <row r="292" spans="1:4" ht="12.75">
      <c r="A292" s="172"/>
      <c r="B292" s="221" t="s">
        <v>325</v>
      </c>
      <c r="C292" s="182" t="s">
        <v>103</v>
      </c>
      <c r="D292" s="187">
        <v>1000</v>
      </c>
    </row>
    <row r="293" spans="1:4" ht="12.75">
      <c r="A293" s="185"/>
      <c r="B293" s="173" t="s">
        <v>89</v>
      </c>
      <c r="C293" s="174" t="s">
        <v>422</v>
      </c>
      <c r="D293" s="174">
        <v>200</v>
      </c>
    </row>
    <row r="294" spans="1:4" ht="12.75">
      <c r="A294" s="185" t="s">
        <v>399</v>
      </c>
      <c r="B294" s="173"/>
      <c r="C294" s="175" t="s">
        <v>13</v>
      </c>
      <c r="D294" s="175">
        <f>SUM(D295:D296)</f>
        <v>348892</v>
      </c>
    </row>
    <row r="295" spans="1:4" ht="12.75">
      <c r="A295" s="185"/>
      <c r="B295" s="173" t="s">
        <v>47</v>
      </c>
      <c r="C295" s="174" t="s">
        <v>377</v>
      </c>
      <c r="D295" s="197">
        <v>30000</v>
      </c>
    </row>
    <row r="296" spans="1:4" ht="13.5" thickBot="1">
      <c r="A296" s="164"/>
      <c r="B296" s="181" t="s">
        <v>1</v>
      </c>
      <c r="C296" s="182" t="s">
        <v>9</v>
      </c>
      <c r="D296" s="183">
        <v>318892</v>
      </c>
    </row>
    <row r="297" spans="1:4" ht="14.25" thickBot="1" thickTop="1">
      <c r="A297" s="225" t="s">
        <v>78</v>
      </c>
      <c r="B297" s="226"/>
      <c r="C297" s="227" t="s">
        <v>457</v>
      </c>
      <c r="D297" s="227">
        <f>SUM(D298+D300+D319+D334+D336+D342+D344+D360+D362)</f>
        <v>11054885</v>
      </c>
    </row>
    <row r="298" spans="1:4" ht="13.5" thickTop="1">
      <c r="A298" s="164" t="s">
        <v>242</v>
      </c>
      <c r="B298" s="235"/>
      <c r="C298" s="184" t="s">
        <v>243</v>
      </c>
      <c r="D298" s="236">
        <f>D299</f>
        <v>115517</v>
      </c>
    </row>
    <row r="299" spans="1:4" ht="12.75">
      <c r="A299" s="185"/>
      <c r="B299" s="173" t="s">
        <v>244</v>
      </c>
      <c r="C299" s="174" t="s">
        <v>245</v>
      </c>
      <c r="D299" s="174">
        <v>115517</v>
      </c>
    </row>
    <row r="300" spans="1:4" ht="12.75">
      <c r="A300" s="164" t="s">
        <v>458</v>
      </c>
      <c r="B300" s="170"/>
      <c r="C300" s="171" t="s">
        <v>145</v>
      </c>
      <c r="D300" s="171">
        <f>SUM(D301:D318)</f>
        <v>585000</v>
      </c>
    </row>
    <row r="301" spans="1:4" ht="12.75">
      <c r="A301" s="164"/>
      <c r="B301" s="170" t="s">
        <v>80</v>
      </c>
      <c r="C301" s="186" t="s">
        <v>331</v>
      </c>
      <c r="D301" s="174">
        <v>950</v>
      </c>
    </row>
    <row r="302" spans="1:4" ht="12.75">
      <c r="A302" s="172"/>
      <c r="B302" s="173" t="s">
        <v>82</v>
      </c>
      <c r="C302" s="174" t="s">
        <v>437</v>
      </c>
      <c r="D302" s="174">
        <v>299663</v>
      </c>
    </row>
    <row r="303" spans="1:4" ht="12.75">
      <c r="A303" s="172"/>
      <c r="B303" s="173" t="s">
        <v>83</v>
      </c>
      <c r="C303" s="174" t="s">
        <v>15</v>
      </c>
      <c r="D303" s="174">
        <v>18355</v>
      </c>
    </row>
    <row r="304" spans="1:4" ht="12.75">
      <c r="A304" s="172"/>
      <c r="B304" s="173" t="s">
        <v>51</v>
      </c>
      <c r="C304" s="174" t="s">
        <v>11</v>
      </c>
      <c r="D304" s="174">
        <v>55789</v>
      </c>
    </row>
    <row r="305" spans="1:4" ht="12.75">
      <c r="A305" s="172"/>
      <c r="B305" s="173" t="s">
        <v>52</v>
      </c>
      <c r="C305" s="174" t="s">
        <v>453</v>
      </c>
      <c r="D305" s="174">
        <v>7710</v>
      </c>
    </row>
    <row r="306" spans="1:4" ht="12.75">
      <c r="A306" s="172"/>
      <c r="B306" s="173" t="s">
        <v>295</v>
      </c>
      <c r="C306" s="174" t="s">
        <v>378</v>
      </c>
      <c r="D306" s="174">
        <v>1500</v>
      </c>
    </row>
    <row r="307" spans="1:4" ht="12.75">
      <c r="A307" s="172"/>
      <c r="B307" s="173" t="s">
        <v>46</v>
      </c>
      <c r="C307" s="174" t="s">
        <v>57</v>
      </c>
      <c r="D307" s="174">
        <v>55000</v>
      </c>
    </row>
    <row r="308" spans="1:4" ht="12.75">
      <c r="A308" s="172"/>
      <c r="B308" s="173" t="s">
        <v>278</v>
      </c>
      <c r="C308" s="174" t="s">
        <v>279</v>
      </c>
      <c r="D308" s="174">
        <v>5500</v>
      </c>
    </row>
    <row r="309" spans="1:4" ht="12.75">
      <c r="A309" s="172"/>
      <c r="B309" s="173" t="s">
        <v>195</v>
      </c>
      <c r="C309" s="174" t="s">
        <v>196</v>
      </c>
      <c r="D309" s="174">
        <v>600</v>
      </c>
    </row>
    <row r="310" spans="1:4" ht="12.75">
      <c r="A310" s="172"/>
      <c r="B310" s="173" t="s">
        <v>67</v>
      </c>
      <c r="C310" s="174" t="s">
        <v>27</v>
      </c>
      <c r="D310" s="174">
        <v>6900</v>
      </c>
    </row>
    <row r="311" spans="1:4" ht="12.75">
      <c r="A311" s="172"/>
      <c r="B311" s="173" t="s">
        <v>50</v>
      </c>
      <c r="C311" s="174" t="s">
        <v>88</v>
      </c>
      <c r="D311" s="174">
        <v>12789</v>
      </c>
    </row>
    <row r="312" spans="1:4" ht="12.75">
      <c r="A312" s="172"/>
      <c r="B312" s="173" t="s">
        <v>445</v>
      </c>
      <c r="C312" s="174" t="s">
        <v>446</v>
      </c>
      <c r="D312" s="174">
        <v>1150</v>
      </c>
    </row>
    <row r="313" spans="1:4" ht="12.75">
      <c r="A313" s="172"/>
      <c r="B313" s="173" t="s">
        <v>47</v>
      </c>
      <c r="C313" s="174" t="s">
        <v>99</v>
      </c>
      <c r="D313" s="174">
        <v>98084</v>
      </c>
    </row>
    <row r="314" spans="1:4" ht="12.75">
      <c r="A314" s="172"/>
      <c r="B314" s="173" t="s">
        <v>412</v>
      </c>
      <c r="C314" s="174" t="s">
        <v>373</v>
      </c>
      <c r="D314" s="174">
        <v>2100</v>
      </c>
    </row>
    <row r="315" spans="1:4" ht="12.75">
      <c r="A315" s="172"/>
      <c r="B315" s="173" t="s">
        <v>85</v>
      </c>
      <c r="C315" s="174" t="s">
        <v>103</v>
      </c>
      <c r="D315" s="174">
        <v>4000</v>
      </c>
    </row>
    <row r="316" spans="1:4" ht="12.75">
      <c r="A316" s="172"/>
      <c r="B316" s="173" t="s">
        <v>89</v>
      </c>
      <c r="C316" s="174" t="s">
        <v>120</v>
      </c>
      <c r="D316" s="174">
        <v>3000</v>
      </c>
    </row>
    <row r="317" spans="1:4" ht="12.75">
      <c r="A317" s="172"/>
      <c r="B317" s="173" t="s">
        <v>86</v>
      </c>
      <c r="C317" s="174" t="s">
        <v>104</v>
      </c>
      <c r="D317" s="174">
        <v>11910</v>
      </c>
    </row>
    <row r="318" spans="1:4" ht="12.75">
      <c r="A318" s="172"/>
      <c r="B318" s="173" t="s">
        <v>55</v>
      </c>
      <c r="C318" s="174" t="s">
        <v>379</v>
      </c>
      <c r="D318" s="174">
        <v>0</v>
      </c>
    </row>
    <row r="319" spans="1:4" ht="23.25" customHeight="1">
      <c r="A319" s="172" t="s">
        <v>339</v>
      </c>
      <c r="B319" s="173"/>
      <c r="C319" s="178" t="s">
        <v>132</v>
      </c>
      <c r="D319" s="175">
        <f>SUM(D320:D333)</f>
        <v>6923000</v>
      </c>
    </row>
    <row r="320" spans="1:4" ht="12.75">
      <c r="A320" s="172"/>
      <c r="B320" s="173" t="s">
        <v>147</v>
      </c>
      <c r="C320" s="177" t="s">
        <v>402</v>
      </c>
      <c r="D320" s="174">
        <v>6646514</v>
      </c>
    </row>
    <row r="321" spans="1:4" ht="12.75">
      <c r="A321" s="172"/>
      <c r="B321" s="173" t="s">
        <v>51</v>
      </c>
      <c r="C321" s="177" t="s">
        <v>403</v>
      </c>
      <c r="D321" s="174">
        <v>74845</v>
      </c>
    </row>
    <row r="322" spans="1:4" ht="12.75">
      <c r="A322" s="172"/>
      <c r="B322" s="173" t="s">
        <v>82</v>
      </c>
      <c r="C322" s="174" t="s">
        <v>437</v>
      </c>
      <c r="D322" s="174">
        <v>49884</v>
      </c>
    </row>
    <row r="323" spans="1:4" ht="12.75">
      <c r="A323" s="172"/>
      <c r="B323" s="173" t="s">
        <v>83</v>
      </c>
      <c r="C323" s="174" t="s">
        <v>15</v>
      </c>
      <c r="D323" s="174">
        <v>3934</v>
      </c>
    </row>
    <row r="324" spans="1:4" ht="12.75">
      <c r="A324" s="172"/>
      <c r="B324" s="173" t="s">
        <v>51</v>
      </c>
      <c r="C324" s="174" t="s">
        <v>11</v>
      </c>
      <c r="D324" s="174">
        <v>9273</v>
      </c>
    </row>
    <row r="325" spans="1:4" ht="12.75">
      <c r="A325" s="172"/>
      <c r="B325" s="173" t="s">
        <v>52</v>
      </c>
      <c r="C325" s="174" t="s">
        <v>453</v>
      </c>
      <c r="D325" s="174">
        <v>1320</v>
      </c>
    </row>
    <row r="326" spans="1:4" ht="12.75">
      <c r="A326" s="172"/>
      <c r="B326" s="173" t="s">
        <v>295</v>
      </c>
      <c r="C326" s="174" t="s">
        <v>296</v>
      </c>
      <c r="D326" s="174">
        <v>1200</v>
      </c>
    </row>
    <row r="327" spans="1:4" ht="12.75">
      <c r="A327" s="172"/>
      <c r="B327" s="173" t="s">
        <v>46</v>
      </c>
      <c r="C327" s="174" t="s">
        <v>57</v>
      </c>
      <c r="D327" s="174">
        <v>48300</v>
      </c>
    </row>
    <row r="328" spans="1:4" ht="12.75">
      <c r="A328" s="172"/>
      <c r="B328" s="173" t="s">
        <v>67</v>
      </c>
      <c r="C328" s="174" t="s">
        <v>27</v>
      </c>
      <c r="D328" s="174">
        <v>2500</v>
      </c>
    </row>
    <row r="329" spans="1:4" ht="12.75">
      <c r="A329" s="172"/>
      <c r="B329" s="173" t="s">
        <v>50</v>
      </c>
      <c r="C329" s="174" t="s">
        <v>88</v>
      </c>
      <c r="D329" s="174">
        <v>2000</v>
      </c>
    </row>
    <row r="330" spans="1:4" ht="12.75">
      <c r="A330" s="172"/>
      <c r="B330" s="173" t="s">
        <v>445</v>
      </c>
      <c r="C330" s="174" t="s">
        <v>446</v>
      </c>
      <c r="D330" s="174">
        <v>105</v>
      </c>
    </row>
    <row r="331" spans="1:4" ht="12.75">
      <c r="A331" s="172"/>
      <c r="B331" s="173" t="s">
        <v>47</v>
      </c>
      <c r="C331" s="174" t="s">
        <v>99</v>
      </c>
      <c r="D331" s="174">
        <v>80093</v>
      </c>
    </row>
    <row r="332" spans="1:4" ht="12.75">
      <c r="A332" s="172"/>
      <c r="B332" s="173" t="s">
        <v>85</v>
      </c>
      <c r="C332" s="174" t="s">
        <v>103</v>
      </c>
      <c r="D332" s="174">
        <v>800</v>
      </c>
    </row>
    <row r="333" spans="1:4" ht="12.75">
      <c r="A333" s="172"/>
      <c r="B333" s="173" t="s">
        <v>86</v>
      </c>
      <c r="C333" s="174" t="s">
        <v>104</v>
      </c>
      <c r="D333" s="174">
        <v>2232</v>
      </c>
    </row>
    <row r="334" spans="1:4" ht="36" customHeight="1">
      <c r="A334" s="172" t="s">
        <v>459</v>
      </c>
      <c r="B334" s="173"/>
      <c r="C334" s="178" t="s">
        <v>340</v>
      </c>
      <c r="D334" s="175">
        <f>SUM(D335:D335)</f>
        <v>21000</v>
      </c>
    </row>
    <row r="335" spans="1:4" ht="12.75">
      <c r="A335" s="172"/>
      <c r="B335" s="173" t="s">
        <v>148</v>
      </c>
      <c r="C335" s="174" t="s">
        <v>588</v>
      </c>
      <c r="D335" s="174">
        <v>21000</v>
      </c>
    </row>
    <row r="336" spans="1:4" ht="25.5">
      <c r="A336" s="172" t="s">
        <v>460</v>
      </c>
      <c r="B336" s="173"/>
      <c r="C336" s="178" t="s">
        <v>289</v>
      </c>
      <c r="D336" s="175">
        <f>SUM(D337)</f>
        <v>805429</v>
      </c>
    </row>
    <row r="337" spans="1:4" ht="12.75">
      <c r="A337" s="172"/>
      <c r="B337" s="173" t="s">
        <v>147</v>
      </c>
      <c r="C337" s="174" t="s">
        <v>520</v>
      </c>
      <c r="D337" s="174">
        <f>SUM(D338:D341)</f>
        <v>805429</v>
      </c>
    </row>
    <row r="338" spans="1:4" ht="12.75">
      <c r="A338" s="172"/>
      <c r="B338" s="173"/>
      <c r="C338" s="174" t="s">
        <v>337</v>
      </c>
      <c r="D338" s="174">
        <v>228000</v>
      </c>
    </row>
    <row r="339" spans="1:4" ht="12.75">
      <c r="A339" s="172"/>
      <c r="B339" s="173"/>
      <c r="C339" s="174" t="s">
        <v>338</v>
      </c>
      <c r="D339" s="174">
        <v>299000</v>
      </c>
    </row>
    <row r="340" spans="1:4" ht="12.75">
      <c r="A340" s="172"/>
      <c r="B340" s="173"/>
      <c r="C340" s="174" t="s">
        <v>400</v>
      </c>
      <c r="D340" s="174">
        <v>170000</v>
      </c>
    </row>
    <row r="341" spans="1:4" ht="12.75">
      <c r="A341" s="172"/>
      <c r="B341" s="173"/>
      <c r="C341" s="174" t="s">
        <v>401</v>
      </c>
      <c r="D341" s="174">
        <v>108429</v>
      </c>
    </row>
    <row r="342" spans="1:4" ht="12.75">
      <c r="A342" s="172" t="s">
        <v>461</v>
      </c>
      <c r="B342" s="173"/>
      <c r="C342" s="175" t="s">
        <v>28</v>
      </c>
      <c r="D342" s="175">
        <f>D343</f>
        <v>1447898</v>
      </c>
    </row>
    <row r="343" spans="1:4" ht="12.75">
      <c r="A343" s="172"/>
      <c r="B343" s="173" t="s">
        <v>147</v>
      </c>
      <c r="C343" s="174" t="s">
        <v>521</v>
      </c>
      <c r="D343" s="174">
        <v>1447898</v>
      </c>
    </row>
    <row r="344" spans="1:4" ht="12.75">
      <c r="A344" s="172" t="s">
        <v>462</v>
      </c>
      <c r="B344" s="173"/>
      <c r="C344" s="175" t="s">
        <v>26</v>
      </c>
      <c r="D344" s="175">
        <f>SUM(D345:D359)</f>
        <v>693941</v>
      </c>
    </row>
    <row r="345" spans="1:4" ht="12.75">
      <c r="A345" s="172"/>
      <c r="B345" s="173" t="s">
        <v>80</v>
      </c>
      <c r="C345" s="174" t="s">
        <v>326</v>
      </c>
      <c r="D345" s="174">
        <v>3544</v>
      </c>
    </row>
    <row r="346" spans="1:4" ht="12.75">
      <c r="A346" s="172"/>
      <c r="B346" s="173" t="s">
        <v>82</v>
      </c>
      <c r="C346" s="174" t="s">
        <v>437</v>
      </c>
      <c r="D346" s="174">
        <v>451240</v>
      </c>
    </row>
    <row r="347" spans="1:4" ht="12.75">
      <c r="A347" s="172"/>
      <c r="B347" s="173" t="s">
        <v>83</v>
      </c>
      <c r="C347" s="174" t="s">
        <v>15</v>
      </c>
      <c r="D347" s="174">
        <v>34351</v>
      </c>
    </row>
    <row r="348" spans="1:4" ht="12.75">
      <c r="A348" s="172"/>
      <c r="B348" s="173" t="s">
        <v>51</v>
      </c>
      <c r="C348" s="174" t="s">
        <v>11</v>
      </c>
      <c r="D348" s="174">
        <v>84790</v>
      </c>
    </row>
    <row r="349" spans="1:4" ht="12.75">
      <c r="A349" s="172"/>
      <c r="B349" s="173" t="s">
        <v>52</v>
      </c>
      <c r="C349" s="174" t="s">
        <v>453</v>
      </c>
      <c r="D349" s="174">
        <v>11717</v>
      </c>
    </row>
    <row r="350" spans="1:4" ht="12.75">
      <c r="A350" s="172"/>
      <c r="B350" s="173" t="s">
        <v>295</v>
      </c>
      <c r="C350" s="174" t="s">
        <v>296</v>
      </c>
      <c r="D350" s="174">
        <v>600</v>
      </c>
    </row>
    <row r="351" spans="1:4" ht="12.75">
      <c r="A351" s="172"/>
      <c r="B351" s="173" t="s">
        <v>46</v>
      </c>
      <c r="C351" s="174" t="s">
        <v>57</v>
      </c>
      <c r="D351" s="174">
        <v>30700</v>
      </c>
    </row>
    <row r="352" spans="1:4" ht="12.75">
      <c r="A352" s="172"/>
      <c r="B352" s="173" t="s">
        <v>67</v>
      </c>
      <c r="C352" s="174" t="s">
        <v>27</v>
      </c>
      <c r="D352" s="174">
        <v>17340</v>
      </c>
    </row>
    <row r="353" spans="1:4" ht="12.75">
      <c r="A353" s="172"/>
      <c r="B353" s="173" t="s">
        <v>50</v>
      </c>
      <c r="C353" s="174" t="s">
        <v>84</v>
      </c>
      <c r="D353" s="174">
        <v>3000</v>
      </c>
    </row>
    <row r="354" spans="1:4" ht="12.75">
      <c r="A354" s="172"/>
      <c r="B354" s="173" t="s">
        <v>411</v>
      </c>
      <c r="C354" s="174" t="s">
        <v>446</v>
      </c>
      <c r="D354" s="174">
        <v>455</v>
      </c>
    </row>
    <row r="355" spans="1:4" ht="12.75">
      <c r="A355" s="172"/>
      <c r="B355" s="173" t="s">
        <v>47</v>
      </c>
      <c r="C355" s="174" t="s">
        <v>99</v>
      </c>
      <c r="D355" s="174">
        <v>32500</v>
      </c>
    </row>
    <row r="356" spans="1:4" ht="12.75">
      <c r="A356" s="172"/>
      <c r="B356" s="173" t="s">
        <v>412</v>
      </c>
      <c r="C356" s="174" t="s">
        <v>373</v>
      </c>
      <c r="D356" s="174">
        <v>2520</v>
      </c>
    </row>
    <row r="357" spans="1:4" ht="12.75">
      <c r="A357" s="172"/>
      <c r="B357" s="173" t="s">
        <v>85</v>
      </c>
      <c r="C357" s="174" t="s">
        <v>103</v>
      </c>
      <c r="D357" s="174">
        <v>5100</v>
      </c>
    </row>
    <row r="358" spans="1:4" ht="12.75">
      <c r="A358" s="172"/>
      <c r="B358" s="173" t="s">
        <v>89</v>
      </c>
      <c r="C358" s="174" t="s">
        <v>120</v>
      </c>
      <c r="D358" s="174">
        <v>1600</v>
      </c>
    </row>
    <row r="359" spans="1:4" ht="12.75">
      <c r="A359" s="172"/>
      <c r="B359" s="173" t="s">
        <v>86</v>
      </c>
      <c r="C359" s="174" t="s">
        <v>32</v>
      </c>
      <c r="D359" s="174">
        <v>14484</v>
      </c>
    </row>
    <row r="360" spans="1:4" ht="12.75">
      <c r="A360" s="172" t="s">
        <v>463</v>
      </c>
      <c r="B360" s="173"/>
      <c r="C360" s="175" t="s">
        <v>153</v>
      </c>
      <c r="D360" s="175">
        <f>SUM(D361:D361)</f>
        <v>311900</v>
      </c>
    </row>
    <row r="361" spans="1:4" ht="12.75">
      <c r="A361" s="172"/>
      <c r="B361" s="173" t="s">
        <v>47</v>
      </c>
      <c r="C361" s="174" t="s">
        <v>589</v>
      </c>
      <c r="D361" s="174">
        <v>311900</v>
      </c>
    </row>
    <row r="362" spans="1:4" ht="12.75">
      <c r="A362" s="172" t="s">
        <v>464</v>
      </c>
      <c r="B362" s="173" t="s">
        <v>7</v>
      </c>
      <c r="C362" s="175" t="s">
        <v>13</v>
      </c>
      <c r="D362" s="175">
        <f>SUM(D363:D365)</f>
        <v>151200</v>
      </c>
    </row>
    <row r="363" spans="1:4" ht="12.75">
      <c r="A363" s="172"/>
      <c r="B363" s="173" t="s">
        <v>147</v>
      </c>
      <c r="C363" s="174" t="s">
        <v>380</v>
      </c>
      <c r="D363" s="174">
        <v>135000</v>
      </c>
    </row>
    <row r="364" spans="1:4" ht="12.75">
      <c r="A364" s="172"/>
      <c r="B364" s="173" t="s">
        <v>147</v>
      </c>
      <c r="C364" s="174" t="s">
        <v>274</v>
      </c>
      <c r="D364" s="174">
        <v>14400</v>
      </c>
    </row>
    <row r="365" spans="1:4" ht="13.5" thickBot="1">
      <c r="A365" s="172"/>
      <c r="B365" s="173" t="s">
        <v>116</v>
      </c>
      <c r="C365" s="174" t="s">
        <v>465</v>
      </c>
      <c r="D365" s="174">
        <v>1800</v>
      </c>
    </row>
    <row r="366" spans="1:4" ht="14.25" thickBot="1" thickTop="1">
      <c r="A366" s="225" t="s">
        <v>144</v>
      </c>
      <c r="B366" s="226"/>
      <c r="C366" s="227" t="s">
        <v>309</v>
      </c>
      <c r="D366" s="227">
        <f>SUM(D367)</f>
        <v>6100</v>
      </c>
    </row>
    <row r="367" spans="1:4" ht="13.5" thickTop="1">
      <c r="A367" s="164" t="s">
        <v>310</v>
      </c>
      <c r="B367" s="181"/>
      <c r="C367" s="184" t="s">
        <v>311</v>
      </c>
      <c r="D367" s="184">
        <f>SUM(D368:D368)</f>
        <v>6100</v>
      </c>
    </row>
    <row r="368" spans="1:4" ht="22.5" customHeight="1" thickBot="1">
      <c r="A368" s="172"/>
      <c r="B368" s="173" t="s">
        <v>150</v>
      </c>
      <c r="C368" s="177" t="s">
        <v>590</v>
      </c>
      <c r="D368" s="174">
        <v>6100</v>
      </c>
    </row>
    <row r="369" spans="1:4" ht="14.25" thickBot="1" thickTop="1">
      <c r="A369" s="225" t="s">
        <v>154</v>
      </c>
      <c r="B369" s="226"/>
      <c r="C369" s="227" t="s">
        <v>155</v>
      </c>
      <c r="D369" s="227">
        <f>SUM(D370+D382)</f>
        <v>806674</v>
      </c>
    </row>
    <row r="370" spans="1:4" ht="13.5" thickTop="1">
      <c r="A370" s="172" t="s">
        <v>156</v>
      </c>
      <c r="B370" s="173"/>
      <c r="C370" s="175" t="s">
        <v>157</v>
      </c>
      <c r="D370" s="175">
        <f>SUM(D371:D381)</f>
        <v>708624</v>
      </c>
    </row>
    <row r="371" spans="1:4" ht="12.75">
      <c r="A371" s="172"/>
      <c r="B371" s="173" t="s">
        <v>80</v>
      </c>
      <c r="C371" s="174" t="s">
        <v>468</v>
      </c>
      <c r="D371" s="174">
        <v>8997</v>
      </c>
    </row>
    <row r="372" spans="1:4" ht="12.75">
      <c r="A372" s="172"/>
      <c r="B372" s="173" t="s">
        <v>82</v>
      </c>
      <c r="C372" s="174" t="s">
        <v>437</v>
      </c>
      <c r="D372" s="174">
        <v>464517</v>
      </c>
    </row>
    <row r="373" spans="1:4" ht="12.75">
      <c r="A373" s="172"/>
      <c r="B373" s="173" t="s">
        <v>83</v>
      </c>
      <c r="C373" s="174" t="s">
        <v>15</v>
      </c>
      <c r="D373" s="174">
        <v>34004</v>
      </c>
    </row>
    <row r="374" spans="1:4" ht="12.75">
      <c r="A374" s="172"/>
      <c r="B374" s="173" t="s">
        <v>51</v>
      </c>
      <c r="C374" s="174" t="s">
        <v>11</v>
      </c>
      <c r="D374" s="174">
        <v>86956</v>
      </c>
    </row>
    <row r="375" spans="1:4" ht="12.75">
      <c r="A375" s="172"/>
      <c r="B375" s="173" t="s">
        <v>52</v>
      </c>
      <c r="C375" s="174" t="s">
        <v>453</v>
      </c>
      <c r="D375" s="174">
        <v>11717</v>
      </c>
    </row>
    <row r="376" spans="1:7" ht="12.75">
      <c r="A376" s="172"/>
      <c r="B376" s="173" t="s">
        <v>46</v>
      </c>
      <c r="C376" s="174" t="s">
        <v>57</v>
      </c>
      <c r="D376" s="174">
        <v>14769</v>
      </c>
      <c r="F376" s="86"/>
      <c r="G376" s="267"/>
    </row>
    <row r="377" spans="1:4" ht="12.75">
      <c r="A377" s="172"/>
      <c r="B377" s="173" t="s">
        <v>67</v>
      </c>
      <c r="C377" s="174" t="s">
        <v>27</v>
      </c>
      <c r="D377" s="174">
        <v>43295</v>
      </c>
    </row>
    <row r="378" spans="1:4" ht="12.75">
      <c r="A378" s="172"/>
      <c r="B378" s="173" t="s">
        <v>50</v>
      </c>
      <c r="C378" s="174" t="s">
        <v>591</v>
      </c>
      <c r="D378" s="174">
        <v>2140</v>
      </c>
    </row>
    <row r="379" spans="1:4" ht="12.75">
      <c r="A379" s="172"/>
      <c r="B379" s="173" t="s">
        <v>445</v>
      </c>
      <c r="C379" s="174" t="s">
        <v>446</v>
      </c>
      <c r="D379" s="174">
        <v>930</v>
      </c>
    </row>
    <row r="380" spans="1:4" ht="12.75">
      <c r="A380" s="172"/>
      <c r="B380" s="173" t="s">
        <v>327</v>
      </c>
      <c r="C380" s="174" t="s">
        <v>99</v>
      </c>
      <c r="D380" s="174">
        <v>10700</v>
      </c>
    </row>
    <row r="381" spans="1:4" ht="12.75">
      <c r="A381" s="172"/>
      <c r="B381" s="173" t="s">
        <v>86</v>
      </c>
      <c r="C381" s="174" t="s">
        <v>32</v>
      </c>
      <c r="D381" s="174">
        <v>30599</v>
      </c>
    </row>
    <row r="382" spans="1:4" ht="12.75">
      <c r="A382" s="172" t="s">
        <v>158</v>
      </c>
      <c r="B382" s="173"/>
      <c r="C382" s="175" t="s">
        <v>159</v>
      </c>
      <c r="D382" s="175">
        <f>SUM(D383)</f>
        <v>98050</v>
      </c>
    </row>
    <row r="383" spans="1:4" ht="26.25" thickBot="1">
      <c r="A383" s="172"/>
      <c r="B383" s="173" t="s">
        <v>150</v>
      </c>
      <c r="C383" s="177" t="s">
        <v>590</v>
      </c>
      <c r="D383" s="174">
        <v>98050</v>
      </c>
    </row>
    <row r="384" spans="1:4" ht="14.25" thickBot="1" thickTop="1">
      <c r="A384" s="225" t="s">
        <v>160</v>
      </c>
      <c r="B384" s="226"/>
      <c r="C384" s="227" t="s">
        <v>529</v>
      </c>
      <c r="D384" s="227">
        <f>SUM(D385+D391+D394+D396+D400+D403)</f>
        <v>5487292</v>
      </c>
    </row>
    <row r="385" spans="1:4" ht="13.5" thickTop="1">
      <c r="A385" s="188" t="s">
        <v>163</v>
      </c>
      <c r="B385" s="216"/>
      <c r="C385" s="191" t="s">
        <v>164</v>
      </c>
      <c r="D385" s="191">
        <f>SUM(D386:D389)</f>
        <v>2166985</v>
      </c>
    </row>
    <row r="386" spans="1:4" ht="12.75">
      <c r="A386" s="237"/>
      <c r="B386" s="238" t="s">
        <v>67</v>
      </c>
      <c r="C386" s="239" t="s">
        <v>27</v>
      </c>
      <c r="D386" s="174">
        <v>7000</v>
      </c>
    </row>
    <row r="387" spans="1:4" ht="12.75">
      <c r="A387" s="231"/>
      <c r="B387" s="232" t="s">
        <v>47</v>
      </c>
      <c r="C387" s="233" t="s">
        <v>592</v>
      </c>
      <c r="D387" s="174">
        <v>42000</v>
      </c>
    </row>
    <row r="388" spans="1:4" ht="12.75">
      <c r="A388" s="231"/>
      <c r="B388" s="232" t="s">
        <v>262</v>
      </c>
      <c r="C388" s="233" t="s">
        <v>466</v>
      </c>
      <c r="D388" s="174">
        <v>1000</v>
      </c>
    </row>
    <row r="389" spans="1:4" ht="12.75">
      <c r="A389" s="231"/>
      <c r="B389" s="232" t="s">
        <v>55</v>
      </c>
      <c r="C389" s="233" t="s">
        <v>101</v>
      </c>
      <c r="D389" s="233">
        <f>SUM(D390:D390)</f>
        <v>2116985</v>
      </c>
    </row>
    <row r="390" spans="1:4" ht="15.75" customHeight="1">
      <c r="A390" s="231"/>
      <c r="B390" s="232"/>
      <c r="C390" s="240" t="s">
        <v>470</v>
      </c>
      <c r="D390" s="263">
        <v>2116985</v>
      </c>
    </row>
    <row r="391" spans="1:4" ht="12.75">
      <c r="A391" s="231" t="s">
        <v>165</v>
      </c>
      <c r="B391" s="232"/>
      <c r="C391" s="241" t="s">
        <v>281</v>
      </c>
      <c r="D391" s="241">
        <f>SUM(D392:D393)</f>
        <v>92449</v>
      </c>
    </row>
    <row r="392" spans="1:4" ht="12.75">
      <c r="A392" s="231"/>
      <c r="B392" s="232" t="s">
        <v>55</v>
      </c>
      <c r="C392" s="233" t="s">
        <v>269</v>
      </c>
      <c r="D392" s="176">
        <v>44900</v>
      </c>
    </row>
    <row r="393" spans="1:4" ht="12.75">
      <c r="A393" s="231"/>
      <c r="B393" s="232" t="s">
        <v>221</v>
      </c>
      <c r="C393" s="233" t="s">
        <v>270</v>
      </c>
      <c r="D393" s="176">
        <v>47549</v>
      </c>
    </row>
    <row r="394" spans="1:4" ht="12.75">
      <c r="A394" s="164" t="s">
        <v>166</v>
      </c>
      <c r="B394" s="170"/>
      <c r="C394" s="171" t="s">
        <v>167</v>
      </c>
      <c r="D394" s="171">
        <f>SUM(D395)</f>
        <v>440000</v>
      </c>
    </row>
    <row r="395" spans="1:4" ht="12.75">
      <c r="A395" s="172"/>
      <c r="B395" s="173" t="s">
        <v>47</v>
      </c>
      <c r="C395" s="174" t="s">
        <v>593</v>
      </c>
      <c r="D395" s="174">
        <v>440000</v>
      </c>
    </row>
    <row r="396" spans="1:4" ht="12.75">
      <c r="A396" s="172" t="s">
        <v>168</v>
      </c>
      <c r="B396" s="173"/>
      <c r="C396" s="175" t="s">
        <v>169</v>
      </c>
      <c r="D396" s="242">
        <f>SUM(D397:D399)</f>
        <v>249000</v>
      </c>
    </row>
    <row r="397" spans="1:4" ht="12.75">
      <c r="A397" s="172"/>
      <c r="B397" s="173" t="s">
        <v>46</v>
      </c>
      <c r="C397" s="174" t="s">
        <v>57</v>
      </c>
      <c r="D397" s="174">
        <v>5000</v>
      </c>
    </row>
    <row r="398" spans="1:4" ht="12.75">
      <c r="A398" s="172"/>
      <c r="B398" s="173" t="s">
        <v>67</v>
      </c>
      <c r="C398" s="174" t="s">
        <v>27</v>
      </c>
      <c r="D398" s="174">
        <v>4000</v>
      </c>
    </row>
    <row r="399" spans="1:4" ht="12.75">
      <c r="A399" s="172"/>
      <c r="B399" s="173" t="s">
        <v>47</v>
      </c>
      <c r="C399" s="174" t="s">
        <v>99</v>
      </c>
      <c r="D399" s="174">
        <v>240000</v>
      </c>
    </row>
    <row r="400" spans="1:4" ht="12.75">
      <c r="A400" s="172" t="s">
        <v>170</v>
      </c>
      <c r="B400" s="173"/>
      <c r="C400" s="175" t="s">
        <v>171</v>
      </c>
      <c r="D400" s="175">
        <f>SUM(D401:D402)</f>
        <v>580000</v>
      </c>
    </row>
    <row r="401" spans="1:4" ht="12.75">
      <c r="A401" s="172"/>
      <c r="B401" s="173" t="s">
        <v>67</v>
      </c>
      <c r="C401" s="174" t="s">
        <v>27</v>
      </c>
      <c r="D401" s="174">
        <v>400000</v>
      </c>
    </row>
    <row r="402" spans="1:4" ht="12.75">
      <c r="A402" s="172"/>
      <c r="B402" s="173" t="s">
        <v>50</v>
      </c>
      <c r="C402" s="174" t="s">
        <v>329</v>
      </c>
      <c r="D402" s="174">
        <v>180000</v>
      </c>
    </row>
    <row r="403" spans="1:4" ht="12.75">
      <c r="A403" s="172" t="s">
        <v>172</v>
      </c>
      <c r="B403" s="173"/>
      <c r="C403" s="175" t="s">
        <v>13</v>
      </c>
      <c r="D403" s="175">
        <f>SUM(D404:D407)</f>
        <v>1958858</v>
      </c>
    </row>
    <row r="404" spans="1:4" ht="12.75">
      <c r="A404" s="172"/>
      <c r="B404" s="173" t="s">
        <v>46</v>
      </c>
      <c r="C404" s="174" t="s">
        <v>57</v>
      </c>
      <c r="D404" s="174">
        <v>1500</v>
      </c>
    </row>
    <row r="405" spans="1:4" ht="12.75">
      <c r="A405" s="172"/>
      <c r="B405" s="173" t="s">
        <v>47</v>
      </c>
      <c r="C405" s="174" t="s">
        <v>99</v>
      </c>
      <c r="D405" s="174">
        <v>125000</v>
      </c>
    </row>
    <row r="406" spans="1:4" ht="12.75">
      <c r="A406" s="172"/>
      <c r="B406" s="173" t="s">
        <v>89</v>
      </c>
      <c r="C406" s="174" t="s">
        <v>381</v>
      </c>
      <c r="D406" s="174">
        <v>18000</v>
      </c>
    </row>
    <row r="407" spans="1:4" ht="12.75">
      <c r="A407" s="172"/>
      <c r="B407" s="173"/>
      <c r="C407" s="174" t="s">
        <v>308</v>
      </c>
      <c r="D407" s="174">
        <f>SUM(D408:D412)</f>
        <v>1814358</v>
      </c>
    </row>
    <row r="408" spans="1:4" ht="12.75">
      <c r="A408" s="172"/>
      <c r="B408" s="173" t="s">
        <v>55</v>
      </c>
      <c r="C408" s="174" t="s">
        <v>76</v>
      </c>
      <c r="D408" s="176">
        <v>1582277</v>
      </c>
    </row>
    <row r="409" spans="1:4" ht="12.75">
      <c r="A409" s="172"/>
      <c r="B409" s="221" t="s">
        <v>55</v>
      </c>
      <c r="C409" s="187" t="s">
        <v>138</v>
      </c>
      <c r="D409" s="183">
        <v>30000</v>
      </c>
    </row>
    <row r="410" spans="1:4" ht="12.75">
      <c r="A410" s="172"/>
      <c r="B410" s="221" t="s">
        <v>55</v>
      </c>
      <c r="C410" s="187" t="s">
        <v>182</v>
      </c>
      <c r="D410" s="183">
        <v>57937</v>
      </c>
    </row>
    <row r="411" spans="1:4" ht="12.75">
      <c r="A411" s="172"/>
      <c r="B411" s="221" t="s">
        <v>55</v>
      </c>
      <c r="C411" s="187" t="s">
        <v>271</v>
      </c>
      <c r="D411" s="176">
        <v>29000</v>
      </c>
    </row>
    <row r="412" spans="1:4" ht="13.5" thickBot="1">
      <c r="A412" s="201"/>
      <c r="B412" s="202" t="s">
        <v>55</v>
      </c>
      <c r="C412" s="262" t="s">
        <v>410</v>
      </c>
      <c r="D412" s="243">
        <v>115144</v>
      </c>
    </row>
    <row r="413" spans="1:4" ht="14.25" thickBot="1" thickTop="1">
      <c r="A413" s="225" t="s">
        <v>161</v>
      </c>
      <c r="B413" s="226"/>
      <c r="C413" s="227" t="s">
        <v>162</v>
      </c>
      <c r="D413" s="227">
        <f>SUM(D414+D416+D421+D424+D426)</f>
        <v>1398594</v>
      </c>
    </row>
    <row r="414" spans="1:4" ht="13.5" thickTop="1">
      <c r="A414" s="164" t="s">
        <v>246</v>
      </c>
      <c r="B414" s="235"/>
      <c r="C414" s="184" t="s">
        <v>247</v>
      </c>
      <c r="D414" s="184">
        <f>D415</f>
        <v>9000</v>
      </c>
    </row>
    <row r="415" spans="1:4" ht="25.5">
      <c r="A415" s="185"/>
      <c r="B415" s="173" t="s">
        <v>150</v>
      </c>
      <c r="C415" s="177" t="s">
        <v>594</v>
      </c>
      <c r="D415" s="174">
        <v>9000</v>
      </c>
    </row>
    <row r="416" spans="1:4" ht="12.75">
      <c r="A416" s="231" t="s">
        <v>173</v>
      </c>
      <c r="B416" s="232"/>
      <c r="C416" s="241" t="s">
        <v>174</v>
      </c>
      <c r="D416" s="241">
        <f>SUM(D417:D420)</f>
        <v>19130</v>
      </c>
    </row>
    <row r="417" spans="1:4" ht="12.75">
      <c r="A417" s="231"/>
      <c r="B417" s="232" t="s">
        <v>295</v>
      </c>
      <c r="C417" s="233" t="s">
        <v>382</v>
      </c>
      <c r="D417" s="217">
        <v>9400</v>
      </c>
    </row>
    <row r="418" spans="1:4" ht="12.75">
      <c r="A418" s="231"/>
      <c r="B418" s="232" t="s">
        <v>46</v>
      </c>
      <c r="C418" s="233" t="s">
        <v>407</v>
      </c>
      <c r="D418" s="174">
        <v>7300</v>
      </c>
    </row>
    <row r="419" spans="1:4" ht="12.75">
      <c r="A419" s="231"/>
      <c r="B419" s="232" t="s">
        <v>50</v>
      </c>
      <c r="C419" s="233" t="s">
        <v>88</v>
      </c>
      <c r="D419" s="174">
        <v>1000</v>
      </c>
    </row>
    <row r="420" spans="1:4" ht="12.75">
      <c r="A420" s="231"/>
      <c r="B420" s="232" t="s">
        <v>47</v>
      </c>
      <c r="C420" s="233" t="s">
        <v>99</v>
      </c>
      <c r="D420" s="174">
        <v>1430</v>
      </c>
    </row>
    <row r="421" spans="1:4" ht="12.75">
      <c r="A421" s="172" t="s">
        <v>175</v>
      </c>
      <c r="B421" s="173"/>
      <c r="C421" s="175" t="s">
        <v>176</v>
      </c>
      <c r="D421" s="175">
        <f>SUM(D422:D423)</f>
        <v>663600</v>
      </c>
    </row>
    <row r="422" spans="1:4" ht="12.75">
      <c r="A422" s="172"/>
      <c r="B422" s="173" t="s">
        <v>294</v>
      </c>
      <c r="C422" s="174" t="s">
        <v>297</v>
      </c>
      <c r="D422" s="174">
        <v>593600</v>
      </c>
    </row>
    <row r="423" spans="1:4" ht="12.75">
      <c r="A423" s="193"/>
      <c r="B423" s="181" t="s">
        <v>47</v>
      </c>
      <c r="C423" s="187" t="s">
        <v>436</v>
      </c>
      <c r="D423" s="187">
        <v>70000</v>
      </c>
    </row>
    <row r="424" spans="1:4" ht="12.75">
      <c r="A424" s="164" t="s">
        <v>177</v>
      </c>
      <c r="B424" s="180"/>
      <c r="C424" s="171" t="s">
        <v>23</v>
      </c>
      <c r="D424" s="171">
        <f>SUM(D425:D425)</f>
        <v>222200</v>
      </c>
    </row>
    <row r="425" spans="1:4" ht="12" customHeight="1">
      <c r="A425" s="172"/>
      <c r="B425" s="221" t="s">
        <v>294</v>
      </c>
      <c r="C425" s="187" t="s">
        <v>298</v>
      </c>
      <c r="D425" s="187">
        <v>222200</v>
      </c>
    </row>
    <row r="426" spans="1:4" ht="12" customHeight="1">
      <c r="A426" s="185" t="s">
        <v>341</v>
      </c>
      <c r="B426" s="173"/>
      <c r="C426" s="175" t="s">
        <v>13</v>
      </c>
      <c r="D426" s="175">
        <f>SUM(D427:D427)</f>
        <v>484664</v>
      </c>
    </row>
    <row r="427" spans="1:4" ht="21" customHeight="1" thickBot="1">
      <c r="A427" s="185"/>
      <c r="B427" s="173" t="s">
        <v>55</v>
      </c>
      <c r="C427" s="177" t="s">
        <v>203</v>
      </c>
      <c r="D427" s="243">
        <v>484664</v>
      </c>
    </row>
    <row r="428" spans="1:4" ht="14.25" thickBot="1" thickTop="1">
      <c r="A428" s="225" t="s">
        <v>178</v>
      </c>
      <c r="B428" s="226"/>
      <c r="C428" s="227" t="s">
        <v>29</v>
      </c>
      <c r="D428" s="227">
        <f>SUM(D429+D445+D447)</f>
        <v>727761</v>
      </c>
    </row>
    <row r="429" spans="1:4" ht="13.5" thickTop="1">
      <c r="A429" s="203" t="s">
        <v>179</v>
      </c>
      <c r="B429" s="170"/>
      <c r="C429" s="171" t="s">
        <v>30</v>
      </c>
      <c r="D429" s="171">
        <f>SUM(D430:D444)</f>
        <v>596261</v>
      </c>
    </row>
    <row r="430" spans="1:4" ht="12.75">
      <c r="A430" s="172"/>
      <c r="B430" s="173" t="s">
        <v>80</v>
      </c>
      <c r="C430" s="174" t="s">
        <v>393</v>
      </c>
      <c r="D430" s="174">
        <v>1270</v>
      </c>
    </row>
    <row r="431" spans="1:4" ht="12.75">
      <c r="A431" s="172"/>
      <c r="B431" s="173" t="s">
        <v>82</v>
      </c>
      <c r="C431" s="174" t="s">
        <v>437</v>
      </c>
      <c r="D431" s="174">
        <v>342814</v>
      </c>
    </row>
    <row r="432" spans="1:4" ht="12.75">
      <c r="A432" s="172"/>
      <c r="B432" s="173" t="s">
        <v>83</v>
      </c>
      <c r="C432" s="174" t="s">
        <v>15</v>
      </c>
      <c r="D432" s="174">
        <v>21138</v>
      </c>
    </row>
    <row r="433" spans="1:4" ht="12.75">
      <c r="A433" s="172"/>
      <c r="B433" s="173" t="s">
        <v>51</v>
      </c>
      <c r="C433" s="174" t="s">
        <v>539</v>
      </c>
      <c r="D433" s="174">
        <v>63420</v>
      </c>
    </row>
    <row r="434" spans="1:4" ht="12.75">
      <c r="A434" s="172"/>
      <c r="B434" s="173" t="s">
        <v>52</v>
      </c>
      <c r="C434" s="174" t="s">
        <v>453</v>
      </c>
      <c r="D434" s="174">
        <v>8764</v>
      </c>
    </row>
    <row r="435" spans="1:4" ht="12.75">
      <c r="A435" s="172"/>
      <c r="B435" s="173" t="s">
        <v>295</v>
      </c>
      <c r="C435" s="174" t="s">
        <v>296</v>
      </c>
      <c r="D435" s="174">
        <v>4620</v>
      </c>
    </row>
    <row r="436" spans="1:4" ht="12.75">
      <c r="A436" s="172"/>
      <c r="B436" s="173" t="s">
        <v>46</v>
      </c>
      <c r="C436" s="174" t="s">
        <v>57</v>
      </c>
      <c r="D436" s="174">
        <v>46624</v>
      </c>
    </row>
    <row r="437" spans="1:4" ht="12.75">
      <c r="A437" s="172"/>
      <c r="B437" s="173" t="s">
        <v>67</v>
      </c>
      <c r="C437" s="174" t="s">
        <v>449</v>
      </c>
      <c r="D437" s="174">
        <v>25438</v>
      </c>
    </row>
    <row r="438" spans="1:4" ht="12.75">
      <c r="A438" s="172"/>
      <c r="B438" s="173" t="s">
        <v>445</v>
      </c>
      <c r="C438" s="174" t="s">
        <v>446</v>
      </c>
      <c r="D438" s="174">
        <v>720</v>
      </c>
    </row>
    <row r="439" spans="1:4" ht="12.75">
      <c r="A439" s="172"/>
      <c r="B439" s="173" t="s">
        <v>327</v>
      </c>
      <c r="C439" s="174" t="s">
        <v>99</v>
      </c>
      <c r="D439" s="174">
        <v>38383</v>
      </c>
    </row>
    <row r="440" spans="1:4" ht="12.75">
      <c r="A440" s="172"/>
      <c r="B440" s="173" t="s">
        <v>412</v>
      </c>
      <c r="C440" s="174" t="s">
        <v>373</v>
      </c>
      <c r="D440" s="174">
        <v>528</v>
      </c>
    </row>
    <row r="441" spans="1:4" ht="12.75">
      <c r="A441" s="172"/>
      <c r="B441" s="173" t="s">
        <v>85</v>
      </c>
      <c r="C441" s="174" t="s">
        <v>103</v>
      </c>
      <c r="D441" s="174">
        <v>2972</v>
      </c>
    </row>
    <row r="442" spans="1:4" ht="12.75">
      <c r="A442" s="172"/>
      <c r="B442" s="173" t="s">
        <v>89</v>
      </c>
      <c r="C442" s="174" t="s">
        <v>330</v>
      </c>
      <c r="D442" s="174">
        <v>5253</v>
      </c>
    </row>
    <row r="443" spans="1:4" ht="12.75">
      <c r="A443" s="172"/>
      <c r="B443" s="173" t="s">
        <v>86</v>
      </c>
      <c r="C443" s="174" t="s">
        <v>32</v>
      </c>
      <c r="D443" s="174">
        <v>11482</v>
      </c>
    </row>
    <row r="444" spans="1:6" ht="12.75">
      <c r="A444" s="172"/>
      <c r="B444" s="173" t="s">
        <v>420</v>
      </c>
      <c r="C444" s="174" t="s">
        <v>199</v>
      </c>
      <c r="D444" s="174">
        <v>22835</v>
      </c>
      <c r="F444" t="s">
        <v>7</v>
      </c>
    </row>
    <row r="445" spans="1:4" ht="12.75">
      <c r="A445" s="172" t="s">
        <v>180</v>
      </c>
      <c r="B445" s="173"/>
      <c r="C445" s="175" t="s">
        <v>186</v>
      </c>
      <c r="D445" s="175">
        <f>SUM(D446)</f>
        <v>111500</v>
      </c>
    </row>
    <row r="446" spans="1:4" ht="25.5">
      <c r="A446" s="172"/>
      <c r="B446" s="173" t="s">
        <v>150</v>
      </c>
      <c r="C446" s="177" t="s">
        <v>590</v>
      </c>
      <c r="D446" s="174">
        <v>111500</v>
      </c>
    </row>
    <row r="447" spans="1:4" ht="12.75">
      <c r="A447" s="172" t="s">
        <v>187</v>
      </c>
      <c r="B447" s="173" t="s">
        <v>7</v>
      </c>
      <c r="C447" s="175" t="s">
        <v>13</v>
      </c>
      <c r="D447" s="175">
        <f>SUM(D448:D448)</f>
        <v>20000</v>
      </c>
    </row>
    <row r="448" spans="1:4" ht="16.5" customHeight="1" thickBot="1">
      <c r="A448" s="172"/>
      <c r="B448" s="173" t="s">
        <v>55</v>
      </c>
      <c r="C448" s="178" t="s">
        <v>135</v>
      </c>
      <c r="D448" s="176">
        <v>20000</v>
      </c>
    </row>
    <row r="449" spans="1:5" s="81" customFormat="1" ht="14.25" thickBot="1" thickTop="1">
      <c r="A449" s="225"/>
      <c r="B449" s="226"/>
      <c r="C449" s="227" t="s">
        <v>509</v>
      </c>
      <c r="D449" s="227">
        <f>SUM(D10+D31+D51+D56+D65+D76+D130+D133+D159+D170+D173+D182+D281+D297+D366+D369+D384+D413+D428)</f>
        <v>46053271</v>
      </c>
      <c r="E449" s="42"/>
    </row>
    <row r="450" spans="1:4" ht="26.25" thickTop="1">
      <c r="A450" s="244"/>
      <c r="B450" s="244"/>
      <c r="C450" s="245" t="s">
        <v>595</v>
      </c>
      <c r="D450" s="246">
        <f>SUM(D67,D79:D83,D102:D105,D107,D127,D161:D166,D186:D189,D206:D209,D217:D220,D234:D237,D250:D254,D263,D266:D269,D273:D276,D285:D287,D302:D306,D321:D326,D346:D350,D372:D375,D417,D431:D435)</f>
        <v>16081386</v>
      </c>
    </row>
    <row r="451" spans="1:4" ht="15">
      <c r="A451" s="244"/>
      <c r="B451" s="244"/>
      <c r="C451" s="247" t="s">
        <v>230</v>
      </c>
      <c r="D451" s="247">
        <f>SUM(D17,D28,D35,D41,D55:D55,D62:D62,D75,D119,D149,D156,D179,D202,D296:D296,D318,D389,D392:D393,D407,D426+D448)</f>
        <v>11527775</v>
      </c>
    </row>
    <row r="452" spans="1:4" ht="15">
      <c r="A452" s="244"/>
      <c r="B452" s="244"/>
      <c r="C452" s="247" t="s">
        <v>596</v>
      </c>
      <c r="D452" s="248">
        <f>SUM(D26+D30+D53+D135+D137+D139+D158+D184+D232+D283+D368+D383+D415+D422+D425+D446)</f>
        <v>1309213</v>
      </c>
    </row>
    <row r="453" spans="1:4" ht="12.75">
      <c r="A453" s="156"/>
      <c r="B453" s="157"/>
      <c r="C453" s="249" t="s">
        <v>290</v>
      </c>
      <c r="D453" s="247">
        <f>SUM(D53+D158+D283+D368+D383+D415+D446)</f>
        <v>257100</v>
      </c>
    </row>
    <row r="454" spans="1:4" ht="13.5" thickBot="1">
      <c r="A454" s="156"/>
      <c r="B454" s="157"/>
      <c r="C454" s="249" t="s">
        <v>312</v>
      </c>
      <c r="D454" s="247">
        <f>SUM(D172)</f>
        <v>399369</v>
      </c>
    </row>
    <row r="455" spans="1:4" ht="13.5" thickTop="1">
      <c r="A455" s="156"/>
      <c r="B455" s="157" t="s">
        <v>7</v>
      </c>
      <c r="C455" s="250" t="s">
        <v>299</v>
      </c>
      <c r="D455" s="251">
        <f>SUM(D456:D457)</f>
        <v>1888292</v>
      </c>
    </row>
    <row r="456" spans="1:4" ht="12.75">
      <c r="A456" s="156"/>
      <c r="B456" s="157" t="s">
        <v>291</v>
      </c>
      <c r="C456" s="252" t="s">
        <v>300</v>
      </c>
      <c r="D456" s="149">
        <v>1431842</v>
      </c>
    </row>
    <row r="457" spans="1:4" ht="13.5" thickBot="1">
      <c r="A457" s="156"/>
      <c r="B457" s="157" t="s">
        <v>291</v>
      </c>
      <c r="C457" s="253" t="s">
        <v>301</v>
      </c>
      <c r="D457" s="254">
        <v>456450</v>
      </c>
    </row>
    <row r="458" spans="1:4" ht="14.25" thickBot="1" thickTop="1">
      <c r="A458" s="156"/>
      <c r="B458" s="157"/>
      <c r="C458" s="255" t="s">
        <v>136</v>
      </c>
      <c r="D458" s="256">
        <f>SUM(D449+D455)</f>
        <v>47941563</v>
      </c>
    </row>
    <row r="459" spans="1:3" ht="13.5" thickTop="1">
      <c r="A459" s="17" t="s">
        <v>7</v>
      </c>
      <c r="B459" s="36"/>
      <c r="C459" s="32" t="s">
        <v>7</v>
      </c>
    </row>
    <row r="460" ht="12.75">
      <c r="C460" t="s">
        <v>7</v>
      </c>
    </row>
    <row r="461" ht="12.75">
      <c r="C461" t="s">
        <v>7</v>
      </c>
    </row>
  </sheetData>
  <printOptions/>
  <pageMargins left="1.3779527559055118" right="0" top="0.5905511811023623" bottom="0.7874015748031497" header="0.5118110236220472" footer="0.5118110236220472"/>
  <pageSetup horizontalDpi="600" verticalDpi="600" orientation="portrait" paperSize="9" scale="9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">
      <selection activeCell="E75" sqref="E75"/>
    </sheetView>
  </sheetViews>
  <sheetFormatPr defaultColWidth="9.00390625" defaultRowHeight="12.75"/>
  <cols>
    <col min="1" max="1" width="5.25390625" style="17" customWidth="1"/>
    <col min="2" max="2" width="4.875" style="11" customWidth="1"/>
    <col min="3" max="3" width="43.25390625" style="0" customWidth="1"/>
    <col min="4" max="4" width="11.875" style="0" customWidth="1"/>
    <col min="5" max="5" width="14.875" style="0" customWidth="1"/>
  </cols>
  <sheetData>
    <row r="1" spans="1:4" ht="15">
      <c r="A1" s="17" t="s">
        <v>7</v>
      </c>
      <c r="C1" s="57" t="s">
        <v>597</v>
      </c>
      <c r="D1" s="57"/>
    </row>
    <row r="2" spans="1:4" ht="12.75">
      <c r="A2" s="17" t="s">
        <v>7</v>
      </c>
      <c r="C2" s="56" t="s">
        <v>554</v>
      </c>
      <c r="D2" s="56"/>
    </row>
    <row r="3" spans="1:4" ht="12.75">
      <c r="A3" s="17" t="s">
        <v>7</v>
      </c>
      <c r="C3" s="62" t="s">
        <v>598</v>
      </c>
      <c r="D3" s="62"/>
    </row>
    <row r="4" spans="3:4" ht="12.75">
      <c r="C4" s="62"/>
      <c r="D4" s="62"/>
    </row>
    <row r="5" spans="3:4" ht="12.75">
      <c r="C5" s="31" t="s">
        <v>383</v>
      </c>
      <c r="D5" s="31"/>
    </row>
    <row r="6" spans="3:4" ht="12.75">
      <c r="C6" s="31" t="s">
        <v>384</v>
      </c>
      <c r="D6" s="31"/>
    </row>
    <row r="7" spans="3:5" ht="13.5" thickBot="1">
      <c r="C7" s="31" t="s">
        <v>349</v>
      </c>
      <c r="D7" s="31"/>
      <c r="E7" t="s">
        <v>392</v>
      </c>
    </row>
    <row r="8" spans="1:5" ht="13.5" thickTop="1">
      <c r="A8" s="18" t="s">
        <v>3</v>
      </c>
      <c r="B8" s="12"/>
      <c r="C8" s="1" t="s">
        <v>4</v>
      </c>
      <c r="D8" s="1" t="s">
        <v>385</v>
      </c>
      <c r="E8" s="1" t="s">
        <v>129</v>
      </c>
    </row>
    <row r="9" spans="1:5" ht="12.75">
      <c r="A9" s="19" t="s">
        <v>5</v>
      </c>
      <c r="B9" s="13"/>
      <c r="C9" s="2" t="s">
        <v>6</v>
      </c>
      <c r="D9" s="2" t="s">
        <v>386</v>
      </c>
      <c r="E9" s="2" t="s">
        <v>313</v>
      </c>
    </row>
    <row r="10" spans="1:5" ht="12.75">
      <c r="A10" s="19"/>
      <c r="B10" s="13" t="s">
        <v>314</v>
      </c>
      <c r="C10" s="30"/>
      <c r="D10" s="2" t="s">
        <v>387</v>
      </c>
      <c r="E10" s="2" t="s">
        <v>125</v>
      </c>
    </row>
    <row r="11" spans="1:5" ht="13.5" thickBot="1">
      <c r="A11" s="19"/>
      <c r="B11" s="13"/>
      <c r="C11" s="30"/>
      <c r="D11" s="30"/>
      <c r="E11" s="2" t="s">
        <v>96</v>
      </c>
    </row>
    <row r="12" spans="1:5" ht="14.25" thickBot="1" thickTop="1">
      <c r="A12" s="23" t="s">
        <v>73</v>
      </c>
      <c r="B12" s="24"/>
      <c r="C12" s="258" t="s">
        <v>74</v>
      </c>
      <c r="D12" s="82">
        <f>D13</f>
        <v>146400</v>
      </c>
      <c r="E12" s="25">
        <f>SUM(E13)</f>
        <v>146400</v>
      </c>
    </row>
    <row r="13" spans="1:5" ht="13.5" thickTop="1">
      <c r="A13" s="38" t="s">
        <v>75</v>
      </c>
      <c r="B13" s="39"/>
      <c r="C13" s="40" t="s">
        <v>31</v>
      </c>
      <c r="D13" s="40">
        <f>D14</f>
        <v>146400</v>
      </c>
      <c r="E13" s="41">
        <f>SUM(E15)</f>
        <v>146400</v>
      </c>
    </row>
    <row r="14" spans="1:5" ht="12.75">
      <c r="A14" s="75"/>
      <c r="B14" s="16" t="s">
        <v>315</v>
      </c>
      <c r="C14" s="8" t="s">
        <v>287</v>
      </c>
      <c r="D14" s="8">
        <v>146400</v>
      </c>
      <c r="E14" s="8"/>
    </row>
    <row r="15" spans="1:5" ht="13.5" thickBot="1">
      <c r="A15" s="46"/>
      <c r="B15" s="15" t="s">
        <v>82</v>
      </c>
      <c r="C15" s="7" t="s">
        <v>599</v>
      </c>
      <c r="D15" s="7"/>
      <c r="E15" s="7">
        <v>146400</v>
      </c>
    </row>
    <row r="16" spans="1:5" ht="33" thickBot="1" thickTop="1">
      <c r="A16" s="23" t="s">
        <v>240</v>
      </c>
      <c r="B16" s="24"/>
      <c r="C16" s="258" t="s">
        <v>318</v>
      </c>
      <c r="D16" s="82">
        <f>SUM(D17)</f>
        <v>3495</v>
      </c>
      <c r="E16" s="82">
        <f>SUM(E17)</f>
        <v>3495</v>
      </c>
    </row>
    <row r="17" spans="1:5" ht="26.25" thickTop="1">
      <c r="A17" s="65" t="s">
        <v>241</v>
      </c>
      <c r="B17" s="66"/>
      <c r="C17" s="67" t="s">
        <v>335</v>
      </c>
      <c r="D17" s="83">
        <f>D18</f>
        <v>3495</v>
      </c>
      <c r="E17" s="68">
        <f>E19</f>
        <v>3495</v>
      </c>
    </row>
    <row r="18" spans="1:5" ht="12.75">
      <c r="A18" s="19"/>
      <c r="B18" s="71" t="s">
        <v>315</v>
      </c>
      <c r="C18" s="84" t="s">
        <v>287</v>
      </c>
      <c r="D18" s="85">
        <v>3495</v>
      </c>
      <c r="E18" s="9"/>
    </row>
    <row r="19" spans="1:5" ht="13.5" thickBot="1">
      <c r="A19" s="58"/>
      <c r="B19" s="59" t="s">
        <v>46</v>
      </c>
      <c r="C19" s="60" t="s">
        <v>57</v>
      </c>
      <c r="D19" s="60"/>
      <c r="E19" s="61">
        <v>3495</v>
      </c>
    </row>
    <row r="20" spans="1:5" ht="14.25" thickBot="1" thickTop="1">
      <c r="A20" s="78" t="s">
        <v>100</v>
      </c>
      <c r="B20" s="79"/>
      <c r="C20" s="259" t="s">
        <v>280</v>
      </c>
      <c r="D20" s="77">
        <f>D21</f>
        <v>7300</v>
      </c>
      <c r="E20" s="77">
        <f>SUM(E21)</f>
        <v>7300</v>
      </c>
    </row>
    <row r="21" spans="1:5" ht="13.5" thickTop="1">
      <c r="A21" s="70" t="s">
        <v>105</v>
      </c>
      <c r="B21" s="71"/>
      <c r="C21" s="73" t="s">
        <v>34</v>
      </c>
      <c r="D21" s="73">
        <f>SUM(D22:D23)</f>
        <v>7300</v>
      </c>
      <c r="E21" s="73">
        <f>SUM(E24:E25)</f>
        <v>7300</v>
      </c>
    </row>
    <row r="22" spans="1:5" ht="12.75">
      <c r="A22" s="72"/>
      <c r="B22" s="14" t="s">
        <v>315</v>
      </c>
      <c r="C22" s="5" t="s">
        <v>287</v>
      </c>
      <c r="D22" s="5">
        <v>300</v>
      </c>
      <c r="E22" s="5"/>
    </row>
    <row r="23" spans="1:5" ht="12.75">
      <c r="A23" s="261"/>
      <c r="B23" s="14" t="s">
        <v>124</v>
      </c>
      <c r="C23" s="5" t="s">
        <v>388</v>
      </c>
      <c r="D23" s="5">
        <v>7000</v>
      </c>
      <c r="E23" s="5"/>
    </row>
    <row r="24" spans="1:5" ht="12.75">
      <c r="A24" s="21"/>
      <c r="B24" s="15" t="s">
        <v>47</v>
      </c>
      <c r="C24" s="7" t="s">
        <v>99</v>
      </c>
      <c r="D24" s="7"/>
      <c r="E24" s="5">
        <v>300</v>
      </c>
    </row>
    <row r="25" spans="1:5" ht="13.5" thickBot="1">
      <c r="A25" s="19"/>
      <c r="B25" s="13" t="s">
        <v>55</v>
      </c>
      <c r="C25" s="30" t="s">
        <v>267</v>
      </c>
      <c r="D25" s="30"/>
      <c r="E25" s="9">
        <v>7000</v>
      </c>
    </row>
    <row r="26" spans="1:5" ht="15" thickBot="1" thickTop="1">
      <c r="A26" s="27" t="s">
        <v>78</v>
      </c>
      <c r="B26" s="28"/>
      <c r="C26" s="260" t="s">
        <v>457</v>
      </c>
      <c r="D26" s="29">
        <f>SUM(D27+D46+D62+D65+D69)</f>
        <v>7805000</v>
      </c>
      <c r="E26" s="29">
        <f>SUM(E27+E46+E62+E65+E69)</f>
        <v>7805000</v>
      </c>
    </row>
    <row r="27" spans="1:5" ht="13.5" thickTop="1">
      <c r="A27" s="19" t="s">
        <v>458</v>
      </c>
      <c r="B27" s="16"/>
      <c r="C27" s="10" t="s">
        <v>145</v>
      </c>
      <c r="D27" s="10">
        <f>SUM(D28:D28)</f>
        <v>585000</v>
      </c>
      <c r="E27" s="22">
        <f>SUM(E29:E45)</f>
        <v>585000</v>
      </c>
    </row>
    <row r="28" spans="1:5" ht="12.75">
      <c r="A28" s="19"/>
      <c r="B28" s="16" t="s">
        <v>315</v>
      </c>
      <c r="C28" s="8" t="s">
        <v>287</v>
      </c>
      <c r="D28" s="8">
        <v>585000</v>
      </c>
      <c r="E28" s="8"/>
    </row>
    <row r="29" spans="1:5" ht="12.75">
      <c r="A29" s="21"/>
      <c r="B29" s="15" t="s">
        <v>80</v>
      </c>
      <c r="C29" s="7" t="s">
        <v>331</v>
      </c>
      <c r="D29" s="7"/>
      <c r="E29" s="5">
        <v>950</v>
      </c>
    </row>
    <row r="30" spans="1:5" ht="12.75">
      <c r="A30" s="21"/>
      <c r="B30" s="15" t="s">
        <v>82</v>
      </c>
      <c r="C30" s="7" t="s">
        <v>98</v>
      </c>
      <c r="D30" s="7"/>
      <c r="E30" s="5">
        <v>299663</v>
      </c>
    </row>
    <row r="31" spans="1:5" ht="12.75">
      <c r="A31" s="21"/>
      <c r="B31" s="15" t="s">
        <v>83</v>
      </c>
      <c r="C31" s="7" t="s">
        <v>15</v>
      </c>
      <c r="D31" s="7"/>
      <c r="E31" s="5">
        <v>18355</v>
      </c>
    </row>
    <row r="32" spans="1:5" ht="12.75">
      <c r="A32" s="21"/>
      <c r="B32" s="15" t="s">
        <v>51</v>
      </c>
      <c r="C32" s="7" t="s">
        <v>11</v>
      </c>
      <c r="D32" s="7"/>
      <c r="E32" s="5">
        <v>55789</v>
      </c>
    </row>
    <row r="33" spans="1:5" ht="12.75">
      <c r="A33" s="21"/>
      <c r="B33" s="15" t="s">
        <v>52</v>
      </c>
      <c r="C33" s="7" t="s">
        <v>453</v>
      </c>
      <c r="D33" s="7"/>
      <c r="E33" s="5">
        <v>7710</v>
      </c>
    </row>
    <row r="34" spans="1:5" ht="12.75">
      <c r="A34" s="21"/>
      <c r="B34" s="15" t="s">
        <v>295</v>
      </c>
      <c r="C34" s="7" t="s">
        <v>97</v>
      </c>
      <c r="D34" s="7"/>
      <c r="E34" s="5">
        <v>1500</v>
      </c>
    </row>
    <row r="35" spans="1:5" ht="12.75">
      <c r="A35" s="21"/>
      <c r="B35" s="15" t="s">
        <v>46</v>
      </c>
      <c r="C35" s="7" t="s">
        <v>57</v>
      </c>
      <c r="D35" s="7"/>
      <c r="E35" s="5">
        <v>55000</v>
      </c>
    </row>
    <row r="36" spans="1:5" ht="12.75">
      <c r="A36" s="21"/>
      <c r="B36" s="15" t="s">
        <v>278</v>
      </c>
      <c r="C36" s="7" t="s">
        <v>279</v>
      </c>
      <c r="D36" s="7"/>
      <c r="E36" s="5">
        <v>5500</v>
      </c>
    </row>
    <row r="37" spans="1:5" ht="12.75">
      <c r="A37" s="21"/>
      <c r="B37" s="15" t="s">
        <v>195</v>
      </c>
      <c r="C37" s="7" t="s">
        <v>196</v>
      </c>
      <c r="D37" s="7"/>
      <c r="E37" s="5">
        <v>600</v>
      </c>
    </row>
    <row r="38" spans="1:5" ht="12.75">
      <c r="A38" s="21"/>
      <c r="B38" s="15" t="s">
        <v>67</v>
      </c>
      <c r="C38" s="7" t="s">
        <v>450</v>
      </c>
      <c r="D38" s="7"/>
      <c r="E38" s="5">
        <v>6900</v>
      </c>
    </row>
    <row r="39" spans="1:5" ht="12.75">
      <c r="A39" s="21"/>
      <c r="B39" s="15" t="s">
        <v>50</v>
      </c>
      <c r="C39" s="7" t="s">
        <v>88</v>
      </c>
      <c r="D39" s="7"/>
      <c r="E39" s="5">
        <v>12789</v>
      </c>
    </row>
    <row r="40" spans="1:5" ht="12.75">
      <c r="A40" s="21"/>
      <c r="B40" s="15" t="s">
        <v>445</v>
      </c>
      <c r="C40" s="7" t="s">
        <v>446</v>
      </c>
      <c r="D40" s="7"/>
      <c r="E40" s="5">
        <v>1150</v>
      </c>
    </row>
    <row r="41" spans="1:5" ht="12.75">
      <c r="A41" s="21"/>
      <c r="B41" s="15" t="s">
        <v>47</v>
      </c>
      <c r="C41" s="7" t="s">
        <v>99</v>
      </c>
      <c r="D41" s="7"/>
      <c r="E41" s="5">
        <v>98084</v>
      </c>
    </row>
    <row r="42" spans="1:5" ht="12.75">
      <c r="A42" s="21"/>
      <c r="B42" s="15" t="s">
        <v>412</v>
      </c>
      <c r="C42" s="7" t="s">
        <v>373</v>
      </c>
      <c r="D42" s="7"/>
      <c r="E42" s="5">
        <v>2100</v>
      </c>
    </row>
    <row r="43" spans="1:5" ht="12.75">
      <c r="A43" s="21"/>
      <c r="B43" s="15" t="s">
        <v>85</v>
      </c>
      <c r="C43" s="7" t="s">
        <v>22</v>
      </c>
      <c r="D43" s="7"/>
      <c r="E43" s="5">
        <v>4000</v>
      </c>
    </row>
    <row r="44" spans="1:5" ht="12.75">
      <c r="A44" s="21"/>
      <c r="B44" s="15" t="s">
        <v>89</v>
      </c>
      <c r="C44" s="7" t="s">
        <v>422</v>
      </c>
      <c r="D44" s="7"/>
      <c r="E44" s="5">
        <v>3000</v>
      </c>
    </row>
    <row r="45" spans="1:5" ht="12.75">
      <c r="A45" s="21"/>
      <c r="B45" s="15" t="s">
        <v>86</v>
      </c>
      <c r="C45" s="7" t="s">
        <v>32</v>
      </c>
      <c r="D45" s="7"/>
      <c r="E45" s="5">
        <v>11910</v>
      </c>
    </row>
    <row r="46" spans="1:5" ht="38.25">
      <c r="A46" s="21" t="s">
        <v>339</v>
      </c>
      <c r="B46" s="15"/>
      <c r="C46" s="69" t="s">
        <v>132</v>
      </c>
      <c r="D46" s="69">
        <f>SUM(D47:D47)</f>
        <v>6923000</v>
      </c>
      <c r="E46" s="4">
        <f>SUM(E48:E61)</f>
        <v>6923000</v>
      </c>
    </row>
    <row r="47" spans="1:5" ht="12.75">
      <c r="A47" s="21"/>
      <c r="B47" s="15" t="s">
        <v>315</v>
      </c>
      <c r="C47" s="74" t="s">
        <v>287</v>
      </c>
      <c r="D47" s="74">
        <v>6923000</v>
      </c>
      <c r="E47" s="5"/>
    </row>
    <row r="48" spans="1:5" ht="12.75">
      <c r="A48" s="21"/>
      <c r="B48" s="15" t="s">
        <v>147</v>
      </c>
      <c r="C48" s="7" t="s">
        <v>333</v>
      </c>
      <c r="D48" s="7"/>
      <c r="E48" s="5">
        <v>6646514</v>
      </c>
    </row>
    <row r="49" spans="1:5" ht="12.75">
      <c r="A49" s="21"/>
      <c r="B49" s="15" t="s">
        <v>51</v>
      </c>
      <c r="C49" s="7" t="s">
        <v>405</v>
      </c>
      <c r="D49" s="7"/>
      <c r="E49" s="5">
        <v>74845</v>
      </c>
    </row>
    <row r="50" spans="1:5" ht="12.75">
      <c r="A50" s="21"/>
      <c r="B50" s="15" t="s">
        <v>82</v>
      </c>
      <c r="C50" s="7" t="s">
        <v>98</v>
      </c>
      <c r="D50" s="7"/>
      <c r="E50" s="5">
        <v>49884</v>
      </c>
    </row>
    <row r="51" spans="1:5" ht="12.75">
      <c r="A51" s="21"/>
      <c r="B51" s="15" t="s">
        <v>83</v>
      </c>
      <c r="C51" s="7" t="s">
        <v>15</v>
      </c>
      <c r="D51" s="7"/>
      <c r="E51" s="5">
        <v>3934</v>
      </c>
    </row>
    <row r="52" spans="1:5" ht="12.75">
      <c r="A52" s="21"/>
      <c r="B52" s="15" t="s">
        <v>51</v>
      </c>
      <c r="C52" s="7" t="s">
        <v>11</v>
      </c>
      <c r="D52" s="7"/>
      <c r="E52" s="5">
        <v>9273</v>
      </c>
    </row>
    <row r="53" spans="1:5" ht="12.75">
      <c r="A53" s="21"/>
      <c r="B53" s="15" t="s">
        <v>52</v>
      </c>
      <c r="C53" s="7" t="s">
        <v>453</v>
      </c>
      <c r="D53" s="7"/>
      <c r="E53" s="5">
        <v>1320</v>
      </c>
    </row>
    <row r="54" spans="1:5" ht="12.75">
      <c r="A54" s="21"/>
      <c r="B54" s="15" t="s">
        <v>295</v>
      </c>
      <c r="C54" s="7" t="s">
        <v>97</v>
      </c>
      <c r="D54" s="7"/>
      <c r="E54" s="5">
        <v>1200</v>
      </c>
    </row>
    <row r="55" spans="1:5" ht="12.75">
      <c r="A55" s="21"/>
      <c r="B55" s="15" t="s">
        <v>46</v>
      </c>
      <c r="C55" s="7" t="s">
        <v>57</v>
      </c>
      <c r="D55" s="7"/>
      <c r="E55" s="5">
        <v>48300</v>
      </c>
    </row>
    <row r="56" spans="1:5" ht="12.75">
      <c r="A56" s="21"/>
      <c r="B56" s="15" t="s">
        <v>67</v>
      </c>
      <c r="C56" s="7" t="s">
        <v>27</v>
      </c>
      <c r="D56" s="7"/>
      <c r="E56" s="5">
        <v>2500</v>
      </c>
    </row>
    <row r="57" spans="1:5" ht="12.75">
      <c r="A57" s="21"/>
      <c r="B57" s="15" t="s">
        <v>50</v>
      </c>
      <c r="C57" s="7" t="s">
        <v>88</v>
      </c>
      <c r="D57" s="7"/>
      <c r="E57" s="5">
        <v>2000</v>
      </c>
    </row>
    <row r="58" spans="1:5" ht="12.75">
      <c r="A58" s="21"/>
      <c r="B58" s="15" t="s">
        <v>445</v>
      </c>
      <c r="C58" s="7" t="s">
        <v>446</v>
      </c>
      <c r="D58" s="7"/>
      <c r="E58" s="5">
        <v>105</v>
      </c>
    </row>
    <row r="59" spans="1:5" ht="12.75">
      <c r="A59" s="21"/>
      <c r="B59" s="15" t="s">
        <v>47</v>
      </c>
      <c r="C59" s="7" t="s">
        <v>99</v>
      </c>
      <c r="D59" s="7"/>
      <c r="E59" s="5">
        <v>80093</v>
      </c>
    </row>
    <row r="60" spans="1:5" ht="12.75">
      <c r="A60" s="21"/>
      <c r="B60" s="15" t="s">
        <v>85</v>
      </c>
      <c r="C60" s="7" t="s">
        <v>22</v>
      </c>
      <c r="D60" s="7"/>
      <c r="E60" s="5">
        <v>800</v>
      </c>
    </row>
    <row r="61" spans="1:5" ht="12.75">
      <c r="A61" s="21"/>
      <c r="B61" s="15" t="s">
        <v>86</v>
      </c>
      <c r="C61" s="7" t="s">
        <v>32</v>
      </c>
      <c r="D61" s="7"/>
      <c r="E61" s="5">
        <v>2232</v>
      </c>
    </row>
    <row r="62" spans="1:5" ht="38.25">
      <c r="A62" s="21" t="s">
        <v>459</v>
      </c>
      <c r="B62" s="15"/>
      <c r="C62" s="69" t="s">
        <v>340</v>
      </c>
      <c r="D62" s="69">
        <f>D63</f>
        <v>21000</v>
      </c>
      <c r="E62" s="4">
        <f>E64</f>
        <v>21000</v>
      </c>
    </row>
    <row r="63" spans="1:5" ht="12.75">
      <c r="A63" s="21"/>
      <c r="B63" s="15" t="s">
        <v>315</v>
      </c>
      <c r="C63" s="74" t="s">
        <v>287</v>
      </c>
      <c r="D63" s="74">
        <v>21000</v>
      </c>
      <c r="E63" s="5"/>
    </row>
    <row r="64" spans="1:5" ht="12.75">
      <c r="A64" s="21"/>
      <c r="B64" s="15" t="s">
        <v>148</v>
      </c>
      <c r="C64" s="7" t="s">
        <v>316</v>
      </c>
      <c r="D64" s="7"/>
      <c r="E64" s="5">
        <v>21000</v>
      </c>
    </row>
    <row r="65" spans="1:5" ht="12.75">
      <c r="A65" s="21" t="s">
        <v>460</v>
      </c>
      <c r="B65" s="15"/>
      <c r="C65" s="6" t="s">
        <v>146</v>
      </c>
      <c r="D65" s="6">
        <f>D67</f>
        <v>228000</v>
      </c>
      <c r="E65" s="4">
        <f>SUM(E68:E68)</f>
        <v>228000</v>
      </c>
    </row>
    <row r="66" spans="1:5" ht="12.75">
      <c r="A66" s="21"/>
      <c r="B66" s="15"/>
      <c r="C66" s="4" t="s">
        <v>542</v>
      </c>
      <c r="D66" s="4"/>
      <c r="E66" s="5"/>
    </row>
    <row r="67" spans="1:5" ht="12.75">
      <c r="A67" s="21"/>
      <c r="B67" s="15" t="s">
        <v>315</v>
      </c>
      <c r="C67" s="5" t="s">
        <v>287</v>
      </c>
      <c r="D67" s="5">
        <v>228000</v>
      </c>
      <c r="E67" s="5"/>
    </row>
    <row r="68" spans="1:5" ht="12.75">
      <c r="A68" s="21"/>
      <c r="B68" s="15" t="s">
        <v>147</v>
      </c>
      <c r="C68" s="7" t="s">
        <v>333</v>
      </c>
      <c r="D68" s="7"/>
      <c r="E68" s="5">
        <v>228000</v>
      </c>
    </row>
    <row r="69" spans="1:5" ht="12.75">
      <c r="A69" s="21" t="s">
        <v>463</v>
      </c>
      <c r="B69" s="15"/>
      <c r="C69" s="4" t="s">
        <v>153</v>
      </c>
      <c r="D69" s="4">
        <f>D70</f>
        <v>48000</v>
      </c>
      <c r="E69" s="4">
        <f>SUM(E71)</f>
        <v>48000</v>
      </c>
    </row>
    <row r="70" spans="1:5" ht="12.75">
      <c r="A70" s="21"/>
      <c r="B70" s="15" t="s">
        <v>315</v>
      </c>
      <c r="C70" s="5" t="s">
        <v>287</v>
      </c>
      <c r="D70" s="5">
        <v>48000</v>
      </c>
      <c r="E70" s="5"/>
    </row>
    <row r="71" spans="1:5" ht="13.5" thickBot="1">
      <c r="A71" s="46"/>
      <c r="B71" s="15" t="s">
        <v>47</v>
      </c>
      <c r="C71" s="7" t="s">
        <v>317</v>
      </c>
      <c r="D71" s="7"/>
      <c r="E71" s="5">
        <v>48000</v>
      </c>
    </row>
    <row r="72" spans="1:5" s="81" customFormat="1" ht="15" thickBot="1" thickTop="1">
      <c r="A72" s="27"/>
      <c r="B72" s="28"/>
      <c r="C72" s="29" t="s">
        <v>319</v>
      </c>
      <c r="D72" s="29">
        <f>SUM(D12+D16+D20+D26)</f>
        <v>7962195</v>
      </c>
      <c r="E72" s="29">
        <f>SUM(E12+E16+E20+E26)</f>
        <v>7962195</v>
      </c>
    </row>
    <row r="73" spans="3:5" ht="13.5" thickTop="1">
      <c r="C73" s="32" t="s">
        <v>7</v>
      </c>
      <c r="D73" s="32"/>
      <c r="E73" s="32"/>
    </row>
    <row r="74" spans="3:4" ht="12.75">
      <c r="C74" s="76" t="s">
        <v>7</v>
      </c>
      <c r="D74" s="76"/>
    </row>
  </sheetData>
  <printOptions/>
  <pageMargins left="1.1811023622047245" right="0.1968503937007874" top="0.7874015748031497" bottom="0.984251968503937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7">
      <selection activeCell="B38" sqref="B38"/>
    </sheetView>
  </sheetViews>
  <sheetFormatPr defaultColWidth="9.00390625" defaultRowHeight="12.75"/>
  <cols>
    <col min="1" max="1" width="4.75390625" style="0" customWidth="1"/>
    <col min="2" max="2" width="48.125" style="0" customWidth="1"/>
    <col min="3" max="3" width="7.00390625" style="0" customWidth="1"/>
    <col min="4" max="4" width="11.00390625" style="0" customWidth="1"/>
  </cols>
  <sheetData>
    <row r="1" spans="1:4" ht="12.75">
      <c r="A1" s="32"/>
      <c r="B1" s="32" t="s">
        <v>600</v>
      </c>
      <c r="C1" s="32" t="s">
        <v>7</v>
      </c>
      <c r="D1" s="32"/>
    </row>
    <row r="2" spans="1:4" ht="12.75">
      <c r="A2" s="32"/>
      <c r="B2" s="32" t="s">
        <v>601</v>
      </c>
      <c r="C2" s="32" t="s">
        <v>7</v>
      </c>
      <c r="D2" s="32"/>
    </row>
    <row r="3" spans="1:4" ht="12.75">
      <c r="A3" s="32"/>
      <c r="B3" s="32" t="s">
        <v>575</v>
      </c>
      <c r="C3" s="32" t="s">
        <v>7</v>
      </c>
      <c r="D3" s="32"/>
    </row>
    <row r="4" spans="1:4" ht="12.75">
      <c r="A4" s="32"/>
      <c r="B4" s="32" t="s">
        <v>7</v>
      </c>
      <c r="C4" s="32" t="s">
        <v>7</v>
      </c>
      <c r="D4" s="32"/>
    </row>
    <row r="5" spans="1:4" ht="12.75">
      <c r="A5" s="32"/>
      <c r="B5" s="32"/>
      <c r="C5" s="32"/>
      <c r="D5" s="32"/>
    </row>
    <row r="6" spans="1:4" ht="15.75">
      <c r="A6" s="32"/>
      <c r="B6" s="47" t="s">
        <v>434</v>
      </c>
      <c r="C6" s="32"/>
      <c r="D6" s="32"/>
    </row>
    <row r="7" spans="1:4" ht="15.75">
      <c r="A7" s="32"/>
      <c r="B7" s="47" t="s">
        <v>350</v>
      </c>
      <c r="C7" s="32"/>
      <c r="D7" s="32" t="s">
        <v>7</v>
      </c>
    </row>
    <row r="8" spans="1:4" ht="15.75">
      <c r="A8" s="32"/>
      <c r="B8" s="47"/>
      <c r="C8" s="32"/>
      <c r="D8" s="32"/>
    </row>
    <row r="9" spans="1:4" ht="15.75">
      <c r="A9" s="32"/>
      <c r="B9" s="47"/>
      <c r="C9" s="32"/>
      <c r="D9" s="32"/>
    </row>
    <row r="10" spans="1:4" ht="13.5" thickBot="1">
      <c r="A10" s="32"/>
      <c r="B10" s="32" t="s">
        <v>435</v>
      </c>
      <c r="C10" s="32"/>
      <c r="D10" s="32" t="s">
        <v>392</v>
      </c>
    </row>
    <row r="11" spans="1:4" ht="13.5" thickTop="1">
      <c r="A11" s="43" t="s">
        <v>286</v>
      </c>
      <c r="B11" s="43" t="s">
        <v>4</v>
      </c>
      <c r="C11" s="43" t="s">
        <v>7</v>
      </c>
      <c r="D11" s="43" t="s">
        <v>282</v>
      </c>
    </row>
    <row r="12" spans="1:4" ht="12.75">
      <c r="A12" s="33"/>
      <c r="B12" s="33"/>
      <c r="C12" s="34" t="s">
        <v>474</v>
      </c>
      <c r="D12" s="45" t="s">
        <v>2</v>
      </c>
    </row>
    <row r="13" spans="1:4" ht="13.5" thickBot="1">
      <c r="A13" s="35"/>
      <c r="B13" s="35"/>
      <c r="C13" s="35"/>
      <c r="D13" s="55" t="s">
        <v>343</v>
      </c>
    </row>
    <row r="14" spans="1:4" ht="14.25" thickBot="1" thickTop="1">
      <c r="A14" s="49" t="s">
        <v>283</v>
      </c>
      <c r="B14" s="49" t="s">
        <v>433</v>
      </c>
      <c r="C14" s="50"/>
      <c r="D14" s="51">
        <f>D15</f>
        <v>0</v>
      </c>
    </row>
    <row r="15" spans="1:4" ht="12.75">
      <c r="A15" s="33"/>
      <c r="B15" s="33" t="s">
        <v>320</v>
      </c>
      <c r="C15" s="19"/>
      <c r="D15" s="30">
        <v>0</v>
      </c>
    </row>
    <row r="16" spans="1:4" ht="12.75">
      <c r="A16" s="33"/>
      <c r="B16" s="33" t="s">
        <v>321</v>
      </c>
      <c r="C16" s="19"/>
      <c r="D16" s="30">
        <v>0</v>
      </c>
    </row>
    <row r="17" spans="1:4" ht="13.5" thickBot="1">
      <c r="A17" s="33"/>
      <c r="B17" s="33" t="s">
        <v>322</v>
      </c>
      <c r="C17" s="19"/>
      <c r="D17" s="30">
        <v>0</v>
      </c>
    </row>
    <row r="18" spans="1:4" ht="13.5" thickBot="1">
      <c r="A18" s="52" t="s">
        <v>284</v>
      </c>
      <c r="B18" s="52" t="s">
        <v>424</v>
      </c>
      <c r="C18" s="53"/>
      <c r="D18" s="54">
        <f>SUM(D19:D19)</f>
        <v>130000</v>
      </c>
    </row>
    <row r="19" spans="1:4" ht="12.75">
      <c r="A19" s="45" t="s">
        <v>7</v>
      </c>
      <c r="B19" s="33" t="s">
        <v>238</v>
      </c>
      <c r="C19" s="19" t="s">
        <v>251</v>
      </c>
      <c r="D19" s="30">
        <v>130000</v>
      </c>
    </row>
    <row r="20" spans="1:4" ht="13.5" thickBot="1">
      <c r="A20" s="33"/>
      <c r="B20" s="33"/>
      <c r="C20" s="19"/>
      <c r="D20" s="30"/>
    </row>
    <row r="21" spans="1:4" ht="13.5" thickBot="1">
      <c r="A21" s="52" t="s">
        <v>285</v>
      </c>
      <c r="B21" s="52" t="s">
        <v>425</v>
      </c>
      <c r="C21" s="53"/>
      <c r="D21" s="54">
        <f>SUM(D22+D29)</f>
        <v>130000</v>
      </c>
    </row>
    <row r="22" spans="1:4" ht="12.75">
      <c r="A22" s="45">
        <v>1</v>
      </c>
      <c r="B22" s="63" t="s">
        <v>426</v>
      </c>
      <c r="C22" s="64"/>
      <c r="D22" s="26">
        <f>SUM(D23:D27)</f>
        <v>45100</v>
      </c>
    </row>
    <row r="23" spans="1:4" ht="12.75">
      <c r="A23" s="48" t="s">
        <v>37</v>
      </c>
      <c r="B23" s="33" t="s">
        <v>427</v>
      </c>
      <c r="C23" s="19" t="s">
        <v>428</v>
      </c>
      <c r="D23" s="30">
        <v>4800</v>
      </c>
    </row>
    <row r="24" spans="1:4" ht="12.75">
      <c r="A24" s="48" t="s">
        <v>39</v>
      </c>
      <c r="B24" s="33" t="s">
        <v>57</v>
      </c>
      <c r="C24" s="19" t="s">
        <v>46</v>
      </c>
      <c r="D24" s="30">
        <v>10200</v>
      </c>
    </row>
    <row r="25" spans="1:4" ht="12.75">
      <c r="A25" s="48"/>
      <c r="B25" s="33" t="s">
        <v>126</v>
      </c>
      <c r="C25" s="19"/>
      <c r="D25" s="30"/>
    </row>
    <row r="26" spans="1:4" ht="12.75">
      <c r="A26" s="48"/>
      <c r="B26" s="33" t="s">
        <v>250</v>
      </c>
      <c r="C26" s="19"/>
      <c r="D26" s="30"/>
    </row>
    <row r="27" spans="1:4" ht="12.75">
      <c r="A27" s="48" t="s">
        <v>429</v>
      </c>
      <c r="B27" s="33" t="s">
        <v>99</v>
      </c>
      <c r="C27" s="19" t="s">
        <v>47</v>
      </c>
      <c r="D27" s="30">
        <v>30100</v>
      </c>
    </row>
    <row r="28" spans="1:4" ht="51">
      <c r="A28" s="48"/>
      <c r="B28" s="80" t="s">
        <v>127</v>
      </c>
      <c r="C28" s="19"/>
      <c r="D28" s="30"/>
    </row>
    <row r="29" spans="1:4" ht="12.75">
      <c r="A29" s="45">
        <v>2</v>
      </c>
      <c r="B29" s="63" t="s">
        <v>430</v>
      </c>
      <c r="C29" s="64"/>
      <c r="D29" s="26">
        <f>SUM(D30+D32)</f>
        <v>84900</v>
      </c>
    </row>
    <row r="30" spans="1:4" ht="25.5">
      <c r="A30" s="48" t="s">
        <v>37</v>
      </c>
      <c r="B30" s="80" t="s">
        <v>346</v>
      </c>
      <c r="C30" s="19" t="s">
        <v>431</v>
      </c>
      <c r="D30" s="30">
        <v>44900</v>
      </c>
    </row>
    <row r="31" spans="1:4" ht="12.75">
      <c r="A31" s="48"/>
      <c r="B31" s="33" t="s">
        <v>7</v>
      </c>
      <c r="C31" s="19"/>
      <c r="D31" s="30"/>
    </row>
    <row r="32" spans="1:4" ht="31.5" customHeight="1">
      <c r="A32" s="272" t="s">
        <v>39</v>
      </c>
      <c r="B32" s="80" t="s">
        <v>345</v>
      </c>
      <c r="C32" s="19" t="s">
        <v>431</v>
      </c>
      <c r="D32" s="30">
        <v>40000</v>
      </c>
    </row>
    <row r="33" spans="1:4" ht="13.5" thickBot="1">
      <c r="A33" s="33"/>
      <c r="B33" s="33" t="s">
        <v>7</v>
      </c>
      <c r="C33" s="19"/>
      <c r="D33" s="30"/>
    </row>
    <row r="34" spans="1:4" ht="13.5" thickBot="1">
      <c r="A34" s="52" t="s">
        <v>432</v>
      </c>
      <c r="B34" s="52" t="s">
        <v>323</v>
      </c>
      <c r="C34" s="53"/>
      <c r="D34" s="54">
        <f>SUM(D14+D18-D21)</f>
        <v>0</v>
      </c>
    </row>
    <row r="35" spans="1:4" ht="12.75">
      <c r="A35" s="33"/>
      <c r="B35" s="33" t="s">
        <v>320</v>
      </c>
      <c r="C35" s="19"/>
      <c r="D35" s="30">
        <f>SUM(D14+D18-D21)</f>
        <v>0</v>
      </c>
    </row>
    <row r="36" spans="1:4" ht="12.75">
      <c r="A36" s="33"/>
      <c r="B36" s="33" t="s">
        <v>321</v>
      </c>
      <c r="C36" s="19"/>
      <c r="D36" s="30">
        <v>0</v>
      </c>
    </row>
    <row r="37" spans="1:4" ht="13.5" thickBot="1">
      <c r="A37" s="35"/>
      <c r="B37" s="35" t="s">
        <v>322</v>
      </c>
      <c r="C37" s="20"/>
      <c r="D37" s="3">
        <v>0</v>
      </c>
    </row>
    <row r="38" spans="1:4" ht="13.5" thickTop="1">
      <c r="A38" s="32"/>
      <c r="B38" s="32"/>
      <c r="C38" s="32"/>
      <c r="D38" s="32"/>
    </row>
    <row r="39" spans="1:4" ht="12.75">
      <c r="A39" s="32"/>
      <c r="B39" s="44" t="s">
        <v>7</v>
      </c>
      <c r="C39" s="32"/>
      <c r="D39" s="32" t="s">
        <v>7</v>
      </c>
    </row>
    <row r="40" spans="1:4" ht="12.75">
      <c r="A40" s="32"/>
      <c r="B40" s="32"/>
      <c r="C40" s="32"/>
      <c r="D40" s="32"/>
    </row>
    <row r="41" spans="1:4" ht="12.75">
      <c r="A41" s="32"/>
      <c r="B41" s="32"/>
      <c r="C41" s="32"/>
      <c r="D41" s="32"/>
    </row>
  </sheetData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</dc:creator>
  <cp:keywords/>
  <dc:description/>
  <cp:lastModifiedBy>user</cp:lastModifiedBy>
  <cp:lastPrinted>2006-01-10T13:15:23Z</cp:lastPrinted>
  <dcterms:created xsi:type="dcterms:W3CDTF">2000-10-28T18:53:25Z</dcterms:created>
  <dcterms:modified xsi:type="dcterms:W3CDTF">2006-01-26T08:25:23Z</dcterms:modified>
  <cp:category/>
  <cp:version/>
  <cp:contentType/>
  <cp:contentStatus/>
</cp:coreProperties>
</file>