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firstSheet="13" activeTab="15"/>
  </bookViews>
  <sheets>
    <sheet name="zał.nr 1 dochody " sheetId="1" r:id="rId1"/>
    <sheet name="zał.nr 2 wydatki" sheetId="2" r:id="rId2"/>
    <sheet name="zał.nr 3-doch.i wyd.zadań zlec." sheetId="3" r:id="rId3"/>
    <sheet name="plan szkół" sheetId="4" r:id="rId4"/>
    <sheet name="zał.nr 7-Prognoza długu" sheetId="5" r:id="rId5"/>
    <sheet name="zał.nr 11-dotacje pozarz." sheetId="6" r:id="rId6"/>
    <sheet name="zał.inw.nr 5 do projektu" sheetId="7" r:id="rId7"/>
    <sheet name="zał.inwest.ZPORR" sheetId="8" r:id="rId8"/>
    <sheet name="zał.nr 6-Deficyt,nadwyżka" sheetId="9" r:id="rId9"/>
    <sheet name="zał.nr 9-Dotacja STO" sheetId="10" r:id="rId10"/>
    <sheet name="zał.nr 12-Pozostałe dotacje" sheetId="11" r:id="rId11"/>
    <sheet name="zał.nr 8-srodki specj." sheetId="12" r:id="rId12"/>
    <sheet name="zał.nr 10-instyt.kultury" sheetId="13" r:id="rId13"/>
    <sheet name="zał.nr 4-zadania wspólne" sheetId="14" r:id="rId14"/>
    <sheet name="zał.nr 14-dot.przedm.ZGM" sheetId="15" r:id="rId15"/>
    <sheet name="zał.nr13-GFOŚiGW" sheetId="16" r:id="rId16"/>
  </sheets>
  <definedNames>
    <definedName name="_xlnm.Print_Area" localSheetId="3">'plan szkół'!$A$1:$O$115</definedName>
    <definedName name="_xlnm.Print_Area" localSheetId="6">'zał.inw.nr 5 do projektu'!$A$1:$U$58</definedName>
    <definedName name="_xlnm.Print_Area" localSheetId="7">'zał.inwest.ZPORR'!$A$1:$S$20</definedName>
    <definedName name="_xlnm.Print_Area" localSheetId="0">'zał.nr 1 dochody '!$A$1:$I$149</definedName>
    <definedName name="_xlnm.Print_Area" localSheetId="12">'zał.nr 10-instyt.kultury'!$A$1:$D$17</definedName>
    <definedName name="_xlnm.Print_Area" localSheetId="5">'zał.nr 11-dotacje pozarz.'!$A$1:$E$19</definedName>
    <definedName name="_xlnm.Print_Area" localSheetId="14">'zał.nr 14-dot.przedm.ZGM'!$A$1:$C$15</definedName>
    <definedName name="_xlnm.Print_Area" localSheetId="1">'zał.nr 2 wydatki'!$A$1:$G$478</definedName>
    <definedName name="_xlnm.Print_Area" localSheetId="2">'zał.nr 3-doch.i wyd.zadań zlec.'!$A$1:$D$61</definedName>
    <definedName name="_xlnm.Print_Area" localSheetId="8">'zał.nr 6-Deficyt,nadwyżka'!$A$1:$F$26</definedName>
    <definedName name="_xlnm.Print_Area" localSheetId="4">'zał.nr 7-Prognoza długu'!$A$2:$J$33</definedName>
    <definedName name="_xlnm.Print_Area" localSheetId="11">'zał.nr 8-srodki specj.'!$A$1:$J$23</definedName>
    <definedName name="_xlnm.Print_Area" localSheetId="15">'zał.nr13-GFOŚiGW'!$A$1:$D$38</definedName>
  </definedNames>
  <calcPr fullCalcOnLoad="1"/>
</workbook>
</file>

<file path=xl/sharedStrings.xml><?xml version="1.0" encoding="utf-8"?>
<sst xmlns="http://schemas.openxmlformats.org/spreadsheetml/2006/main" count="2523" uniqueCount="1006">
  <si>
    <t>zmiana</t>
  </si>
  <si>
    <t>planu</t>
  </si>
  <si>
    <t>uchwałą nr</t>
  </si>
  <si>
    <t>zwiększenia</t>
  </si>
  <si>
    <t>zmniejszenia</t>
  </si>
  <si>
    <t>po</t>
  </si>
  <si>
    <t>zmianach</t>
  </si>
  <si>
    <t>Przedszkole-likwidacja barier architektonicznych z PFRON</t>
  </si>
  <si>
    <t>Razem dochody i przychody w 2005r.</t>
  </si>
  <si>
    <t>kwota ze</t>
  </si>
  <si>
    <t>gminy</t>
  </si>
  <si>
    <t>państwa</t>
  </si>
  <si>
    <t>celo-</t>
  </si>
  <si>
    <t>z programów</t>
  </si>
  <si>
    <t>pożyczki</t>
  </si>
  <si>
    <t>w 2004r.</t>
  </si>
  <si>
    <t>z</t>
  </si>
  <si>
    <t>zad.</t>
  </si>
  <si>
    <t>konto"080"</t>
  </si>
  <si>
    <t>znakiem(-)</t>
  </si>
  <si>
    <t>źródeł</t>
  </si>
  <si>
    <t>i    j.s.t.</t>
  </si>
  <si>
    <t>wych</t>
  </si>
  <si>
    <t>Unii</t>
  </si>
  <si>
    <t>własne</t>
  </si>
  <si>
    <t>z  innych</t>
  </si>
  <si>
    <t>innych</t>
  </si>
  <si>
    <t>Europejskiej</t>
  </si>
  <si>
    <t>UM</t>
  </si>
  <si>
    <t>0870</t>
  </si>
  <si>
    <t>Kanalizacja sanitarna - Gąski, Ślepie ( koszty niekwalifikowane)</t>
  </si>
  <si>
    <t>wynagrodzenie osobowe- goniec, inkasent</t>
  </si>
  <si>
    <t>IV</t>
  </si>
  <si>
    <t xml:space="preserve">DOTACJE Z UNII EUROPEJSKIEJ </t>
  </si>
  <si>
    <t>6292</t>
  </si>
  <si>
    <t>OGÓŁEM DOCHODY ( I+II+III+IV)</t>
  </si>
  <si>
    <t xml:space="preserve">składki na ubezpieczenia zdrowotne-MOPS </t>
  </si>
  <si>
    <t>zagospodarowanie terenu ul. Parkowa</t>
  </si>
  <si>
    <t>2005</t>
  </si>
  <si>
    <t>2004-2006</t>
  </si>
  <si>
    <t>Modernizacja drogi Olecko/Świetajno-Orzechówko</t>
  </si>
  <si>
    <t>Załącznik Nr 7 do uchwały Nr XXIX/220/04</t>
  </si>
  <si>
    <t xml:space="preserve">Załącznik Nr 9  do uchwały Nr XXIX/220/04 </t>
  </si>
  <si>
    <t>Załącznik Nr 12 do uchwały Nr XXIX/220/04</t>
  </si>
  <si>
    <t>Załącznik Nr 10  do uchwały Nr XXIX/220/04</t>
  </si>
  <si>
    <t>Załącznik Nr 4  do uchwały Nr XXIX/220/04</t>
  </si>
  <si>
    <t>Załącznik Nr 14 do uchwały Nr XXIX/220/04</t>
  </si>
  <si>
    <t>2004-2005</t>
  </si>
  <si>
    <t>różne wydatki na rzecz osób fizycznych</t>
  </si>
  <si>
    <t>remont zasilenia energetycznego syren alarmowych</t>
  </si>
  <si>
    <t>Budowa sali gimnastycznej-SP Gąski</t>
  </si>
  <si>
    <t>Uzbrojenie techniczne -ul.Zielona</t>
  </si>
  <si>
    <t>MOSiR</t>
  </si>
  <si>
    <t>2003-2005</t>
  </si>
  <si>
    <t>Razem wydatki inwestycyjne</t>
  </si>
  <si>
    <t>Wniesienie udziału do TBS na budowę budynku komunalnego</t>
  </si>
  <si>
    <t>2002-2005</t>
  </si>
  <si>
    <t>TBS</t>
  </si>
  <si>
    <t>OGÓŁEM  WYDATKI  MAJĄTKOWE</t>
  </si>
  <si>
    <t xml:space="preserve">jako źródła pokrycia deficytu lub rozdysponowania </t>
  </si>
  <si>
    <t>nadwyżki budżetowej</t>
  </si>
  <si>
    <t>Kwota</t>
  </si>
  <si>
    <t>Lp</t>
  </si>
  <si>
    <t>Treść</t>
  </si>
  <si>
    <t>Klasyf.</t>
  </si>
  <si>
    <t>Planowane   dochody</t>
  </si>
  <si>
    <t>Planowane wydatki (B1+B2)</t>
  </si>
  <si>
    <t>B1</t>
  </si>
  <si>
    <t>Wydatki bieżące</t>
  </si>
  <si>
    <t>B2</t>
  </si>
  <si>
    <t>Wydatki majątkowe</t>
  </si>
  <si>
    <t xml:space="preserve">Nadwyżka / deficyt </t>
  </si>
  <si>
    <t xml:space="preserve">Dotacja przedmiotowa dla zakładu budżetowego </t>
  </si>
  <si>
    <t>Plan przychodów  i  kosztów zakładów budżetowych</t>
  </si>
  <si>
    <t>Stan środk.</t>
  </si>
  <si>
    <t xml:space="preserve">          Przychody</t>
  </si>
  <si>
    <t>Stan</t>
  </si>
  <si>
    <t>Dział</t>
  </si>
  <si>
    <t>obrotowych</t>
  </si>
  <si>
    <t>na p. roku</t>
  </si>
  <si>
    <t xml:space="preserve">wpłata </t>
  </si>
  <si>
    <t>na koniec</t>
  </si>
  <si>
    <t>do budż.</t>
  </si>
  <si>
    <t>roku</t>
  </si>
  <si>
    <t>Zakłady  budżetowe</t>
  </si>
  <si>
    <t>Zakład Gosp. Mieszk.</t>
  </si>
  <si>
    <t>Środki specjalne:</t>
  </si>
  <si>
    <t>MOPS</t>
  </si>
  <si>
    <t>x</t>
  </si>
  <si>
    <t>Ogółem:</t>
  </si>
  <si>
    <t>Finansowanie deficytu (D1-D2)</t>
  </si>
  <si>
    <t>D1</t>
  </si>
  <si>
    <t xml:space="preserve">Przychody  </t>
  </si>
  <si>
    <t>Kredyty zaciągane w bankach krajowych</t>
  </si>
  <si>
    <t>Zaciągnięte pożyczki na rynku krajowym</t>
  </si>
  <si>
    <t>D2</t>
  </si>
  <si>
    <t>Rozchody</t>
  </si>
  <si>
    <t>Spłata kredytów długoterminowych</t>
  </si>
  <si>
    <t>Spłata  pożyczek</t>
  </si>
  <si>
    <t>Rady  Miejskiej w Olecku</t>
  </si>
  <si>
    <t>Wykaz dotacji podmiotowych dla niepublicznych</t>
  </si>
  <si>
    <t>w zł</t>
  </si>
  <si>
    <t>Nazwa jednostki</t>
  </si>
  <si>
    <t>dotacji</t>
  </si>
  <si>
    <t>Społeczna Szkoła Podstawowa</t>
  </si>
  <si>
    <t>Społeczne Gimnazjum</t>
  </si>
  <si>
    <t>Ogółem</t>
  </si>
  <si>
    <t>( nie stanowiące wydatków inwestycyjnych)</t>
  </si>
  <si>
    <t>Ochotnicza Straż Pożarna  Gąski</t>
  </si>
  <si>
    <t>Ochotnicza Straż Pożarna Plewki</t>
  </si>
  <si>
    <t>Ochotnicza Straż Pożarna Szczecinki</t>
  </si>
  <si>
    <t>Ochotnicza Straż Pożarna  Lenarty</t>
  </si>
  <si>
    <t>6220</t>
  </si>
  <si>
    <t>nagrody i wydatki osobowe nie zaliczane do wynagrodzenia</t>
  </si>
  <si>
    <t>Pobór podatków, opłat i niepodatkowych należności budżetowych</t>
  </si>
  <si>
    <t>remont instrumentów</t>
  </si>
  <si>
    <t>Starostwo Powiatowe w Olecku-Pow.Straż Pożarna</t>
  </si>
  <si>
    <t>2030</t>
  </si>
  <si>
    <t xml:space="preserve">Dotacje dla samorządowych instytucji </t>
  </si>
  <si>
    <t>zakup materiałów(Rady Osiedlowe i Sołectwa)</t>
  </si>
  <si>
    <t>pożyczki na inwestycje</t>
  </si>
  <si>
    <t xml:space="preserve"> kredyty inwestycyjne</t>
  </si>
  <si>
    <t>nadwyżka budżetu gminy z lat ubiegłych</t>
  </si>
  <si>
    <t>6800</t>
  </si>
  <si>
    <t>Wykup udziałów w PGK Spółka z o.o.</t>
  </si>
  <si>
    <t>zakup leków - szczepionki</t>
  </si>
  <si>
    <t>z dnia 30 grudnia 2004r.</t>
  </si>
  <si>
    <t>Dotacja celowa do przebudowy chodnika przy ul. Armii Krajowej</t>
  </si>
  <si>
    <t xml:space="preserve"> z dnia  30 grudnia 2004r.</t>
  </si>
  <si>
    <t>kalkulowana wg stawek jednostkowych w 2005r.</t>
  </si>
  <si>
    <t>dofinans. zakup samochodu do WTZ przez PFRON</t>
  </si>
  <si>
    <t>Program Współpracy Przygranicznej Phare 2002</t>
  </si>
  <si>
    <t>Zakres</t>
  </si>
  <si>
    <t>(rodzaj i wielkość stawki jednostkowej)</t>
  </si>
  <si>
    <t>Zakład Gospodarki</t>
  </si>
  <si>
    <t>Mieszkaniowej</t>
  </si>
  <si>
    <t>dotacja przedmiotowa na utrzymanie świetlicy wiejskiej</t>
  </si>
  <si>
    <t>a) świetlica w Szczecinkach( 88,3m2x39,64zł)</t>
  </si>
  <si>
    <t>b) pozostałe świetlice( 508,7m2x4,91zł)</t>
  </si>
  <si>
    <t>Koszty utrzymania 8 świetlic wiejskich(energia)</t>
  </si>
  <si>
    <t>Budowa remizy strażackiej OSP w Lenartach z zapleczem socjalnym</t>
  </si>
  <si>
    <t>Przedszkole</t>
  </si>
  <si>
    <t>Regionalny Ośrodek Kultury</t>
  </si>
  <si>
    <t>"Mazury Garbate" w Olecku</t>
  </si>
  <si>
    <t>Miejsko-Powiatowa Biblioteka</t>
  </si>
  <si>
    <t>Publiczna w Olecku</t>
  </si>
  <si>
    <t>wynagrodz.osobowe i poch. ( 4010,4040,4100,4110,4120)</t>
  </si>
  <si>
    <t>85195</t>
  </si>
  <si>
    <t>zasiłki celowe- zadania własne (dotacja)</t>
  </si>
  <si>
    <t>dożywianie dzieci-zadanie własne(środki gminy)</t>
  </si>
  <si>
    <t>zasiłki celowe- zadania własne(środki gminy)</t>
  </si>
  <si>
    <t>składki na ubezpieczenia zdrowotne- SOG</t>
  </si>
  <si>
    <t>dotacja z PAOW-remonty szkół</t>
  </si>
  <si>
    <t>2005r.</t>
  </si>
  <si>
    <t>Plan dochodów budżetu gminy na 2005 rok</t>
  </si>
  <si>
    <t xml:space="preserve">świadczenia rodzinne </t>
  </si>
  <si>
    <t>składki na ubezpieczenia emerytalne i rentowe</t>
  </si>
  <si>
    <t>dodatki wiejskie i mieszkaniowe, ekwiwalenty</t>
  </si>
  <si>
    <t>składki emerytalne i rentowe od świadczeń</t>
  </si>
  <si>
    <t>budowa remizy strażackiej OSP Lenarty</t>
  </si>
  <si>
    <t>zakup instrumentów dętych, części, materiałów</t>
  </si>
  <si>
    <t>2020</t>
  </si>
  <si>
    <t>dotacja celowa na dofinansowanie inwestycji</t>
  </si>
  <si>
    <t>Dotacja celowa na dofinans.inwestycji w ROK"Mazury Garbate"</t>
  </si>
  <si>
    <t xml:space="preserve">Modernizacja ul. Cisowej </t>
  </si>
  <si>
    <t>dotacja na dofinans.modern.drogi Kukowo-Zajdy-Dudki i Olecko-Świetajno-Dunajek</t>
  </si>
  <si>
    <t>zakup  wiat przystankowych</t>
  </si>
  <si>
    <t>Plan wydatków budżetu gminy na 2005 rok.</t>
  </si>
  <si>
    <t>zakup usług pozostałych-wykonanie Programu Rewitalizacji</t>
  </si>
  <si>
    <t>Środki z programu ZPORR za 2005r.</t>
  </si>
  <si>
    <t xml:space="preserve">wodociąg Gąski,Ślepie, Zajdy </t>
  </si>
  <si>
    <t>kanalizacja sanitarna Gąski, Ślepie</t>
  </si>
  <si>
    <t>zakup energii elektrycznej,</t>
  </si>
  <si>
    <t>Kanalizacja sanitarna i wodociag Olecko-Imionki</t>
  </si>
  <si>
    <t>Sieć wodociagowa -Gąski,Ślepie,Zajdy(Folwark)</t>
  </si>
  <si>
    <t>Wodociąg -Borawskie Małe</t>
  </si>
  <si>
    <t>Kanalizacja sanitarna Olecko-Możne i wodociag Olecko-Możne-Dworek Mazurski</t>
  </si>
  <si>
    <t>kanalizacja sanitarna i wodociąg Olecko-Imionki</t>
  </si>
  <si>
    <t>kanalizacja sanitarna Olecko-Możne, wodociag Olecko-Możne-Dworek Mazurski</t>
  </si>
  <si>
    <t>wodociag Borawskie Małe</t>
  </si>
  <si>
    <t>Kanalizacja sanitarna - Gąski, Ślepie ( koszty kwalifikowane)</t>
  </si>
  <si>
    <t>2005-2006</t>
  </si>
  <si>
    <t>nakłady finansowe</t>
  </si>
  <si>
    <t>środków</t>
  </si>
  <si>
    <t>w 2005r.</t>
  </si>
  <si>
    <t>Budowa ulicy z infrastrukturą na osiedlu Siejnik</t>
  </si>
  <si>
    <t>Budowa ścieżki rowerowej-Armii Krajowej, Gołdapska+ wiata</t>
  </si>
  <si>
    <t>budowa ulicy z infrastrukturą na osiedlu Siejnik</t>
  </si>
  <si>
    <t xml:space="preserve">4280 </t>
  </si>
  <si>
    <t>4350</t>
  </si>
  <si>
    <t>opłaty za usługi internetowe</t>
  </si>
  <si>
    <t>Wykaz dotacji na cele publiczne związane z realizacją zadań własnych</t>
  </si>
  <si>
    <t>gminy przez podmioty nie zaliczane do sektora finansów publicznych</t>
  </si>
  <si>
    <t>Rodzaj celu publicznego</t>
  </si>
  <si>
    <t>Działania integracyjne na rzecz osób niepełnosprawnych</t>
  </si>
  <si>
    <t>Dotacja celowa do przebudowy drogi Kukowo-Zajdy-Dudki</t>
  </si>
  <si>
    <t>Dotacja celowa do przebudowy drogi Olecko-Świetajno-Dunajek</t>
  </si>
  <si>
    <t xml:space="preserve">Regionalna Platforma Cyfrowa-dotacja </t>
  </si>
  <si>
    <t>Powiat</t>
  </si>
  <si>
    <t>Dotacja celowa na realizację "Regionalnej Platformy Cyfrowej"</t>
  </si>
  <si>
    <t>Ogółem, w tym</t>
  </si>
  <si>
    <t>ze środków na realizację programów RPA</t>
  </si>
  <si>
    <t>2033</t>
  </si>
  <si>
    <t>zadań wspólnych relizowanych w drodze</t>
  </si>
  <si>
    <t>porozumień z innymi jedn. samorządu terytorialnego</t>
  </si>
  <si>
    <t>Nazwa  zadania</t>
  </si>
  <si>
    <t>Organizacja Święta Plonów</t>
  </si>
  <si>
    <t>Razem:</t>
  </si>
  <si>
    <t>Różne opłaty i składki - ubezpieczenie mienia</t>
  </si>
  <si>
    <t>wydatki na promocję i inne, w tym:</t>
  </si>
  <si>
    <t xml:space="preserve"> ekwiwalenty za udział w akcjach</t>
  </si>
  <si>
    <t xml:space="preserve"> 4210</t>
  </si>
  <si>
    <t>zakup paliwa, części i wyposażenia</t>
  </si>
  <si>
    <t>ubezpieczenie sprzetu i strażaków</t>
  </si>
  <si>
    <t>remont i konserwacja sprzetu</t>
  </si>
  <si>
    <t>4480</t>
  </si>
  <si>
    <t>wydatki remontowe,konserwacja sprzętu</t>
  </si>
  <si>
    <t>zakup pomocy naukowych</t>
  </si>
  <si>
    <t>różne opłaty i składki</t>
  </si>
  <si>
    <t>remont budynku urzędu- okna,sala konferencyjna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</si>
  <si>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</si>
  <si>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</si>
  <si>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</si>
  <si>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</si>
  <si>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</si>
  <si>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</si>
  <si>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</si>
  <si>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dotacja na dofinansowanie inwestycji - selektywna</t>
  </si>
  <si>
    <t>6260</t>
  </si>
  <si>
    <t>IV.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</si>
  <si>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</si>
  <si>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</si>
  <si>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</si>
  <si>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</si>
  <si>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</si>
  <si>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0910</t>
  </si>
  <si>
    <t>75621</t>
  </si>
  <si>
    <t>0010</t>
  </si>
  <si>
    <t>0020</t>
  </si>
  <si>
    <t>2310</t>
  </si>
  <si>
    <t>2330</t>
  </si>
  <si>
    <t>2920</t>
  </si>
  <si>
    <t xml:space="preserve">ekwiwalent za używanie,pranie odzieży </t>
  </si>
  <si>
    <t>4280</t>
  </si>
  <si>
    <t>zakup usług zdrowotnych</t>
  </si>
  <si>
    <t xml:space="preserve">wydatki inwestycyjne: </t>
  </si>
  <si>
    <t>6052</t>
  </si>
  <si>
    <t>zakup materiałów</t>
  </si>
  <si>
    <t>utrzymanie dróg, placów, chodników</t>
  </si>
  <si>
    <t>wydatki majatkowe-wniesienie wkładu do spółek prawa handl.</t>
  </si>
  <si>
    <t>woda, energia elektryczna</t>
  </si>
  <si>
    <t>konserwacja kopiarki</t>
  </si>
  <si>
    <t>pozostałe usługi</t>
  </si>
  <si>
    <t>remonty, konserwacja sprzętu</t>
  </si>
  <si>
    <t>woda, energia elektryczna, cieplna</t>
  </si>
  <si>
    <t>4420</t>
  </si>
  <si>
    <t>4140</t>
  </si>
  <si>
    <t>składki na FP</t>
  </si>
  <si>
    <t>DOCHODY OD OSÓB PRAWNYCH, OD OSÓB FIZYCZNYCH</t>
  </si>
  <si>
    <t>I OD INNYCH JEDN.NIE POS.OSOBOWOŚCI PRAWNYCH</t>
  </si>
  <si>
    <t>ORAZ WYDATKI ZWIĄZANE Z ICH POBOREM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</si>
  <si>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</si>
  <si>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</si>
  <si>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</si>
  <si>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</si>
  <si>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</si>
  <si>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</si>
  <si>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</si>
  <si>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</si>
  <si>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85219</t>
  </si>
  <si>
    <t>85228</t>
  </si>
  <si>
    <t>85295</t>
  </si>
  <si>
    <t>pomoc materialna dla studentów</t>
  </si>
  <si>
    <t>obsługa sołectw, w tym:</t>
  </si>
  <si>
    <t>kanalizacja deszczowa z budową separatorów</t>
  </si>
  <si>
    <t>do 2004r.</t>
  </si>
  <si>
    <t>z 2004r.</t>
  </si>
  <si>
    <t>2005-2007</t>
  </si>
  <si>
    <t>Budowa ul. Norwida  z infrastrukturą towarzyszącą-koszty kwalif.</t>
  </si>
  <si>
    <t>Budowa ul. Norwida  z infrastrukturą towarzyszącą-koszty niekwalif.</t>
  </si>
  <si>
    <t>Budowa kanalizacji deszczowej z separatorami</t>
  </si>
  <si>
    <t>Budowa pola biwakowego</t>
  </si>
  <si>
    <t>Budowa podjazdu przy Przedszkolu</t>
  </si>
  <si>
    <t>Przebudowa  i modernizacja oświetlenia ulicznego</t>
  </si>
  <si>
    <t>Przebudowa budynku w parku miejskim z placem przy Placu Wolności</t>
  </si>
  <si>
    <t>Rozbudowa ujęcia wody, stacji uzdatniania, sieci wodociągowej z przyłączami Zatyki-Kijewo(inne koszty)</t>
  </si>
  <si>
    <t>Centrum sportowo-rekreacyjno-kulturalne "amfiteatr"</t>
  </si>
  <si>
    <t>(od 11 do15)</t>
  </si>
  <si>
    <t>( kol.10</t>
  </si>
  <si>
    <t>plus kol. 9)</t>
  </si>
  <si>
    <t>Wodociag Dworek M.,Pieńki,Dąbrowskie,Babki Ol.</t>
  </si>
  <si>
    <t>Zakup wiat przystankowych</t>
  </si>
  <si>
    <t>Cmentarz komunalny-doprowadzenie energii,budowa alejki</t>
  </si>
  <si>
    <t>Zakup: kopiarka,komputery</t>
  </si>
  <si>
    <t>Zakup sprzetu komputerowego</t>
  </si>
  <si>
    <t>Zakup kserokopiarki do MOPS</t>
  </si>
  <si>
    <t>Gospodarka odpadami-wysypisko,selektywna zbiórka odpadów</t>
  </si>
  <si>
    <t>Zakup kosiarki do MOSiR</t>
  </si>
  <si>
    <t>Centrum sportowo-rekreacyjno-kulturalne "stadiony piłkarskie, zaplecze treningowe"</t>
  </si>
  <si>
    <t>Przebudowa budynku na Centrum Integracji Kulturalnej w Olecku przy ul. Kopernika 6</t>
  </si>
  <si>
    <t>Zakup samochodu dla niepełnosprawnych - WTZ</t>
  </si>
  <si>
    <t>zakup samochodu dla niepełnosprawnych-WTZ</t>
  </si>
  <si>
    <r>
      <t xml:space="preserve">WYDATKI  MAJĄTKOWE  W TYM ZADANIA INWESTYCYJNE REALIZOWANE W LATACH  </t>
    </r>
    <r>
      <rPr>
        <b/>
        <sz val="10"/>
        <rFont val="Arial"/>
        <family val="2"/>
      </rPr>
      <t>2005-2007</t>
    </r>
  </si>
  <si>
    <t>opłaty za odprowadzanie wód opadowych</t>
  </si>
  <si>
    <t>woda i energia elektryczna</t>
  </si>
  <si>
    <t>odłów psów</t>
  </si>
  <si>
    <t>znakowanie ulic, naprawy, odnawianie ławek i inne</t>
  </si>
  <si>
    <t>6010</t>
  </si>
  <si>
    <t>jednostkom nie zaliczanym do sektora finansów publ.</t>
  </si>
  <si>
    <t>Kultura i ochrona dziedzictwa narodowego</t>
  </si>
  <si>
    <t>dotacja na zadanie powierzone-biblioteka</t>
  </si>
  <si>
    <t>2320</t>
  </si>
  <si>
    <t xml:space="preserve">§ </t>
  </si>
  <si>
    <t>75807</t>
  </si>
  <si>
    <t>75831</t>
  </si>
  <si>
    <t>75615</t>
  </si>
  <si>
    <t>wpływy z opłaty adiacenckiej</t>
  </si>
  <si>
    <t>0350</t>
  </si>
  <si>
    <t>0310</t>
  </si>
  <si>
    <t>0320</t>
  </si>
  <si>
    <t>0330</t>
  </si>
  <si>
    <t>0340</t>
  </si>
  <si>
    <t>0360</t>
  </si>
  <si>
    <t>0500</t>
  </si>
  <si>
    <t>0370</t>
  </si>
  <si>
    <t>0410</t>
  </si>
  <si>
    <t>0430</t>
  </si>
  <si>
    <t>0440</t>
  </si>
  <si>
    <t>0450</t>
  </si>
  <si>
    <t>0460</t>
  </si>
  <si>
    <t>0480</t>
  </si>
  <si>
    <t>0490</t>
  </si>
  <si>
    <t>0830</t>
  </si>
  <si>
    <t>0750</t>
  </si>
  <si>
    <t>0470</t>
  </si>
  <si>
    <t>0770</t>
  </si>
  <si>
    <t>0760</t>
  </si>
  <si>
    <t>0920</t>
  </si>
  <si>
    <t>dochody z prowizji, kar umownych, odszkodowań</t>
  </si>
  <si>
    <t>5% udział od opłat na rzecz budż.państwa za zad.zlecone</t>
  </si>
  <si>
    <t>wpływy z usług ( np.specyfikacje, reklama)</t>
  </si>
  <si>
    <t>dochody z czynszów mieszkalnych, dzierżawy i innych</t>
  </si>
  <si>
    <t>dochody z dzierżawy i innych umów</t>
  </si>
  <si>
    <t>Urząd Miejski</t>
  </si>
  <si>
    <t>Przeciwdziałanie alkoholizmowi-wpływy z opłat za zezw.</t>
  </si>
  <si>
    <t>Usługi opiekuńcze -opłaty za usługi opiekuńcze własne</t>
  </si>
  <si>
    <t>Przedszkola-wpływy z opłat za przedszkole</t>
  </si>
  <si>
    <t>Wpływy z pod. doch.od osób fizycznych-karta podatkowa</t>
  </si>
  <si>
    <t xml:space="preserve">OGÓŁEM  WYDATKI, w tym </t>
  </si>
  <si>
    <t>01030</t>
  </si>
  <si>
    <t>Pozostałe zadania w zakresie polityki społecznej</t>
  </si>
  <si>
    <t>Wartsztat Terapii Zajęciowej-sprzedaż samochodu</t>
  </si>
  <si>
    <t>Izby rolnicze</t>
  </si>
  <si>
    <t>2850</t>
  </si>
  <si>
    <t>wpłaty gmin na rzecz izb rolniczych( 2% uzysk.wpł.)</t>
  </si>
  <si>
    <t>70021</t>
  </si>
  <si>
    <t>Towarzystwa Budownictwa Społecznego</t>
  </si>
  <si>
    <t>71035</t>
  </si>
  <si>
    <t>Cmentarze</t>
  </si>
  <si>
    <t>Składki na ubezp.zdrowotne za osoby pob.świad</t>
  </si>
  <si>
    <t>zakup usług pozostałych( cmentarze)</t>
  </si>
  <si>
    <t>na realizację</t>
  </si>
  <si>
    <t>wydatki rzeczowe-świadczenia wypłacane w ramach pomocy społecznej</t>
  </si>
  <si>
    <t>wydatki rzeczowe-Dodatki mieszkaniowe</t>
  </si>
  <si>
    <t>42/36 uczniów</t>
  </si>
  <si>
    <t>Melioracje wodne</t>
  </si>
  <si>
    <t>2650</t>
  </si>
  <si>
    <t>Pomoc materialna dla studentów</t>
  </si>
  <si>
    <t>GOSPODARKA KOMUNALNA I OCHRONA ŚRODOWISKA</t>
  </si>
  <si>
    <t>jednostkom nie zaliczanym do sektora finansów publicznych</t>
  </si>
  <si>
    <t>utrzymanie szaletów</t>
  </si>
  <si>
    <t>Gospodarka komunalna i ochrona środowiska</t>
  </si>
  <si>
    <t>wpływy ze sprzedaży usług</t>
  </si>
  <si>
    <t xml:space="preserve">wydatki rzeczowe-sprzątanie dróg gminnych </t>
  </si>
  <si>
    <t>75601</t>
  </si>
  <si>
    <t>75618</t>
  </si>
  <si>
    <t>75619</t>
  </si>
  <si>
    <t>wpływy z przekształcenia prawa użytk.wieczystego</t>
  </si>
  <si>
    <t>wpływy z odpłatnego nabycia prawa własności nieruch.</t>
  </si>
  <si>
    <t>wpływy za zarząd, użytkowanie i użytkow. wieczyste</t>
  </si>
  <si>
    <t xml:space="preserve">dochody z najmu i dzierżawy oraz innych umów </t>
  </si>
  <si>
    <t xml:space="preserve">składki na ubezpieczenia społeczne </t>
  </si>
  <si>
    <t>wynagr.prac.publicznych oraz zwieksz.zatrud.</t>
  </si>
  <si>
    <t>80146</t>
  </si>
  <si>
    <t>Dokształcanie i doskonalenie nauczycieli</t>
  </si>
  <si>
    <t>czenia społeczne</t>
  </si>
  <si>
    <t>delegacje  zagraniczne( wyjazdy, obsługa delegacji)</t>
  </si>
  <si>
    <t>dotacja na utrzymanie czystości dróg powiatowych</t>
  </si>
  <si>
    <t>usuwanie padłej padliny, tablice ostrzegawcze</t>
  </si>
  <si>
    <t>wydatki na ogłoszenia i inne</t>
  </si>
  <si>
    <t>delegacje  krajowe ( wyjazdy, obsługa delegacji)</t>
  </si>
  <si>
    <t>usługi prawne, szkolenia itp..</t>
  </si>
  <si>
    <t>konserwacja maszyn biurowych</t>
  </si>
  <si>
    <t>wpłaty na PFRON</t>
  </si>
  <si>
    <t>A</t>
  </si>
  <si>
    <t>B</t>
  </si>
  <si>
    <t>C</t>
  </si>
  <si>
    <t>D</t>
  </si>
  <si>
    <t>E</t>
  </si>
  <si>
    <t>nagrody DEN i inne</t>
  </si>
  <si>
    <t>Dochody</t>
  </si>
  <si>
    <t>wydatków</t>
  </si>
  <si>
    <t>geodezyjny podział terenu</t>
  </si>
  <si>
    <t>szacunki nieruchomości i inne usługi</t>
  </si>
  <si>
    <t>usługi pocztowe,telekomunikacyjne,wywóz nieczystości</t>
  </si>
  <si>
    <t>nagrody jubileuszowe, odprawa emerytalna</t>
  </si>
  <si>
    <t>koszty sądowo-komornicze,prowizja bankowa i pocztowa</t>
  </si>
  <si>
    <t>diety sołtysów</t>
  </si>
  <si>
    <t>wydatki rzeczowe-koszty operacyjne i prowizje bankowe</t>
  </si>
  <si>
    <t>dodatki wiejskie i mieszkaniowe</t>
  </si>
  <si>
    <t>wydatki remontowe</t>
  </si>
  <si>
    <t>wydatki rzeczowe-wynagrodzenie za udział w komisjach</t>
  </si>
  <si>
    <t>6620</t>
  </si>
  <si>
    <t>na</t>
  </si>
  <si>
    <t xml:space="preserve">Dział </t>
  </si>
  <si>
    <t>Wyszczególnienie</t>
  </si>
  <si>
    <t>rozdz.</t>
  </si>
  <si>
    <t>nazwa działu, rozdziału</t>
  </si>
  <si>
    <t xml:space="preserve"> </t>
  </si>
  <si>
    <t>Ośrodki Doradztwa Rolniczego</t>
  </si>
  <si>
    <t>Modernizacja szpitala powiatowego w Olecku-udział gminy</t>
  </si>
  <si>
    <t>udział gminy w modernizacji szpitala powiatowego</t>
  </si>
  <si>
    <t>zakup nagród na olimpiadę wiedzy roln.</t>
  </si>
  <si>
    <t>Zwalczanie chorób zakaźnych zwierząt</t>
  </si>
  <si>
    <t>składki na ubezpieczenia społeczne</t>
  </si>
  <si>
    <t>składki na Fundusz Pracy</t>
  </si>
  <si>
    <t>Pozostała działalność</t>
  </si>
  <si>
    <t>Zakład Gospodarki Mieszkaniowej</t>
  </si>
  <si>
    <t xml:space="preserve">Ochotnicze Straże Pożarne </t>
  </si>
  <si>
    <t>dodatkowe wynagrodzenie roczne</t>
  </si>
  <si>
    <t>wynagrodzenia  za udział w komisji, zakup materiałów,</t>
  </si>
  <si>
    <t>przychody</t>
  </si>
  <si>
    <t>Rada Gminy  ( w tym  Rady Osiedlowe)</t>
  </si>
  <si>
    <t>Gospodarka gruntami i nieruchomościami</t>
  </si>
  <si>
    <t>OŚWIATA I WYCHOWANIE</t>
  </si>
  <si>
    <t xml:space="preserve">Szkoły podstawowe    </t>
  </si>
  <si>
    <t>Gimnazja</t>
  </si>
  <si>
    <t>podróże krajowe</t>
  </si>
  <si>
    <t>Biblioteki</t>
  </si>
  <si>
    <t>OCHRONA ZDROWIA</t>
  </si>
  <si>
    <t>Przeciwdziałanie alkoholizmowi</t>
  </si>
  <si>
    <t>DOCHODY WŁASNE OGÓŁEM, W TYM:</t>
  </si>
  <si>
    <t>F</t>
  </si>
  <si>
    <t>G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</si>
  <si>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</si>
  <si>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</si>
  <si>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</si>
  <si>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</si>
  <si>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</si>
  <si>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</si>
  <si>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</si>
  <si>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</si>
  <si>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</si>
  <si>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</si>
  <si>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</si>
  <si>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</si>
  <si>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</si>
  <si>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</si>
  <si>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</si>
  <si>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na remont placówek oświatowych</t>
  </si>
  <si>
    <t>ROLNICTWO  I  ŁOWIECTWO</t>
  </si>
  <si>
    <t>010</t>
  </si>
  <si>
    <t>01002</t>
  </si>
  <si>
    <t>01022</t>
  </si>
  <si>
    <t>4210</t>
  </si>
  <si>
    <t>4300</t>
  </si>
  <si>
    <t>3030</t>
  </si>
  <si>
    <t>01008</t>
  </si>
  <si>
    <t>4270</t>
  </si>
  <si>
    <t>4110</t>
  </si>
  <si>
    <t>4120</t>
  </si>
  <si>
    <t>01010</t>
  </si>
  <si>
    <t>Infrastruktura wodociągowa i sanitacyjna wsi</t>
  </si>
  <si>
    <t>6050</t>
  </si>
  <si>
    <t>01095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</si>
  <si>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</si>
  <si>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</si>
  <si>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</si>
  <si>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</si>
  <si>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</si>
  <si>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</si>
  <si>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</si>
  <si>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</si>
  <si>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70001</t>
  </si>
  <si>
    <t>70005</t>
  </si>
  <si>
    <t>70095</t>
  </si>
  <si>
    <t>4260</t>
  </si>
  <si>
    <t>710</t>
  </si>
  <si>
    <t>DZIAŁALNOŚĆ   USŁUGOWA</t>
  </si>
  <si>
    <t>71004</t>
  </si>
  <si>
    <t>Plany zagospodarowania przestrzennego</t>
  </si>
  <si>
    <t>wykonanie planów</t>
  </si>
  <si>
    <t xml:space="preserve">GOSPODARKA MIESZKANIOWA </t>
  </si>
  <si>
    <t>750</t>
  </si>
  <si>
    <t>ADMINISTRACJA  PUBLICZNA</t>
  </si>
  <si>
    <t>75011</t>
  </si>
  <si>
    <t>osobowości prawnej oraz wydatki związane z ich poborem</t>
  </si>
  <si>
    <t>35,61% udział w pod.doch.od osób fizycznych</t>
  </si>
  <si>
    <t>Wpływy z podatku rolnego, podatku leśnego, podatku od spadków i darowizn, podatku od czynności cywilnoprawnych oraz podatków i opłat lokalnych od osób fizycznych</t>
  </si>
  <si>
    <t>inwestycyjna</t>
  </si>
  <si>
    <t>przebudowa budynku w parku z placem przy Pl.Wolności</t>
  </si>
  <si>
    <t>nagrody jubileuszowe iodprawa emerytalna</t>
  </si>
  <si>
    <t>dotacja do remontu chodnika przy ul.Armii Krajowej</t>
  </si>
  <si>
    <t>ścieżka ekologiczo-przyrodnicza-wykonanie wiaty</t>
  </si>
  <si>
    <t>Izba Rolnicza - 2% od wpływów podatku rolnego</t>
  </si>
  <si>
    <t>budowa ścieżki rowerowej-Armii Krajowej,Gołdapska</t>
  </si>
  <si>
    <t>doposażenie placu deskorolkarzy-Skate Park</t>
  </si>
  <si>
    <t>550</t>
  </si>
  <si>
    <t>HOTELE  I  RESTAURACJE</t>
  </si>
  <si>
    <t>55002</t>
  </si>
  <si>
    <t xml:space="preserve">Kempingi, pola biwakowe </t>
  </si>
  <si>
    <t>budowa pola biwakowego</t>
  </si>
  <si>
    <t>Pomoc społeczna</t>
  </si>
  <si>
    <t>852</t>
  </si>
  <si>
    <t>dochody z  usług</t>
  </si>
  <si>
    <t>3020</t>
  </si>
  <si>
    <t>ekwiwalenty za używanie , pranie odzieży roboczej</t>
  </si>
  <si>
    <t>4010</t>
  </si>
  <si>
    <t>4040</t>
  </si>
  <si>
    <t xml:space="preserve">zakup usług remontowych w tym konserwacja </t>
  </si>
  <si>
    <t>4410</t>
  </si>
  <si>
    <t>4440</t>
  </si>
  <si>
    <t>75022</t>
  </si>
  <si>
    <t xml:space="preserve">diety dla radnych </t>
  </si>
  <si>
    <t>zakup usług remontowych</t>
  </si>
  <si>
    <t>4430</t>
  </si>
  <si>
    <t>różne opłaty i składki-UMP,EN,Zielona energia na Mazurach</t>
  </si>
  <si>
    <t>4100</t>
  </si>
  <si>
    <t>wynagrodzenia agencyjno-prowizyjne</t>
  </si>
  <si>
    <t>75095</t>
  </si>
  <si>
    <t>75023</t>
  </si>
  <si>
    <t>Działalność usługowa</t>
  </si>
  <si>
    <t>Zagospodarowanie terenu ul.Parkowa</t>
  </si>
  <si>
    <t>ROK</t>
  </si>
  <si>
    <t xml:space="preserve">odpisy na zakładowy FŚS dla emerytów i renc. </t>
  </si>
  <si>
    <t>wydatki inwest.-zakup gruntu,nieruchomości od osób fizycznych</t>
  </si>
  <si>
    <t>zleconych</t>
  </si>
  <si>
    <t>wynagrodzenia bezosobowe(umowy zlecenia,o dzieło)</t>
  </si>
  <si>
    <t>w 2005 roku</t>
  </si>
  <si>
    <t>wynagrodzenia osobowe</t>
  </si>
  <si>
    <t>zakup usług pozostałych</t>
  </si>
  <si>
    <t>754</t>
  </si>
  <si>
    <t>wydatki majątkowe, w tym:</t>
  </si>
  <si>
    <t>75412</t>
  </si>
  <si>
    <t>podróże służbowe krajowe</t>
  </si>
  <si>
    <t>odpisy na zakładowy FŚS</t>
  </si>
  <si>
    <t>75414</t>
  </si>
  <si>
    <t>757</t>
  </si>
  <si>
    <t>OBSŁUGA DŁUGU PUBLICZNEGO</t>
  </si>
  <si>
    <t>75702</t>
  </si>
  <si>
    <t>8070</t>
  </si>
  <si>
    <t>odsetki od pożyczek i kredytów</t>
  </si>
  <si>
    <t>75704</t>
  </si>
  <si>
    <t>Rozliczenia z tyt. Poręczeń i gwarancji udzielonych</t>
  </si>
  <si>
    <t>8020</t>
  </si>
  <si>
    <t>wypłaty z tyt.poręczeń spłaty krajowych kredytów</t>
  </si>
  <si>
    <t>bankowych</t>
  </si>
  <si>
    <t>758</t>
  </si>
  <si>
    <t>75818</t>
  </si>
  <si>
    <t>4810</t>
  </si>
  <si>
    <t>801</t>
  </si>
  <si>
    <t>80101</t>
  </si>
  <si>
    <t>3240</t>
  </si>
  <si>
    <t>2540</t>
  </si>
  <si>
    <t>dotacja podmiotowa  dla niepublicznej szkoły</t>
  </si>
  <si>
    <t>4240</t>
  </si>
  <si>
    <t>różne opłaty i składki(ubezpieczenia rzeczowe)</t>
  </si>
  <si>
    <t>80104</t>
  </si>
  <si>
    <t>80110</t>
  </si>
  <si>
    <t>dotacja celowa na zadanie zlecone jednostkom</t>
  </si>
  <si>
    <t>Oprocentowanie środków na koncie</t>
  </si>
  <si>
    <t>nie zaliczanym do j.s.f.p.</t>
  </si>
  <si>
    <t>na realizację zadań</t>
  </si>
  <si>
    <t xml:space="preserve">       Dochody i wydatki  w 2005r. związane z wykonywaniem</t>
  </si>
  <si>
    <t>Środowiska i Gospodarki Wodnej na 2005 rok</t>
  </si>
  <si>
    <t>konkursy: ekologiczne w szkołach, mieszkajmy piekniej,</t>
  </si>
  <si>
    <t>pielęgnacja i wycinka drzewostanu, utrzymanie terenów gminnych, likwidacja dzikich wysypisk, organizacja akcji "Sprzątanie Świata 2005", dopłata do wywozu odpadów zebranych selektywnie, wywóz bioodpadów.</t>
  </si>
  <si>
    <t>zbiórka odpadów komunalnych ( kontenery, pojemniki na baterie)</t>
  </si>
  <si>
    <t>dotacja do inwestycji -modernizacja wysypiska śmieci</t>
  </si>
  <si>
    <t>36/47  uczniów</t>
  </si>
  <si>
    <t>Wydatki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</si>
  <si>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</si>
  <si>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</si>
  <si>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</si>
  <si>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</si>
  <si>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</si>
  <si>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</si>
  <si>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3110</t>
  </si>
  <si>
    <t>zasiłki stałe i okresowe -  zadania zlecone</t>
  </si>
  <si>
    <t>4130</t>
  </si>
  <si>
    <t>851</t>
  </si>
  <si>
    <t>2830</t>
  </si>
  <si>
    <t>85154</t>
  </si>
  <si>
    <t>6060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</si>
  <si>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</si>
  <si>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</si>
  <si>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</si>
  <si>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</si>
  <si>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</si>
  <si>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</si>
  <si>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</si>
  <si>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dotacja celowa na dofinansowanie zadań zleconych</t>
  </si>
  <si>
    <t>900</t>
  </si>
  <si>
    <t>921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</si>
  <si>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</si>
  <si>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</si>
  <si>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</si>
  <si>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</si>
  <si>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</si>
  <si>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</si>
  <si>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</si>
  <si>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</si>
  <si>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</si>
  <si>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</si>
  <si>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</si>
  <si>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92108</t>
  </si>
  <si>
    <t>Filharmonie, orkiestry, chóry i kapele</t>
  </si>
  <si>
    <t>92109</t>
  </si>
  <si>
    <t>Domy i ośrodki kultury, świetlice i kluby</t>
  </si>
  <si>
    <t>92116</t>
  </si>
  <si>
    <t>926</t>
  </si>
  <si>
    <t>92604</t>
  </si>
  <si>
    <t>92605</t>
  </si>
  <si>
    <t>Zadania w zakresie kultury fizycznej i sportu</t>
  </si>
  <si>
    <t>92695</t>
  </si>
  <si>
    <t>Obsługa kredytów i pożyczek j.s.t.</t>
  </si>
  <si>
    <t>WYSZCZEGÓLNIENIE</t>
  </si>
  <si>
    <t>Dz.</t>
  </si>
  <si>
    <t>I</t>
  </si>
  <si>
    <t>sprzedaż usług</t>
  </si>
  <si>
    <t>Oświata i wychowanie</t>
  </si>
  <si>
    <t>Szkoły podstawowe</t>
  </si>
  <si>
    <t>Kultura fizyczna i sport</t>
  </si>
  <si>
    <t>opłata eksploatacyjna</t>
  </si>
  <si>
    <t>opłata za wyłącz.gruntów ( FOGR)</t>
  </si>
  <si>
    <t xml:space="preserve">usługi opiekuńcze  specjalistyczne zlecone </t>
  </si>
  <si>
    <t>4230</t>
  </si>
  <si>
    <t>zakup leków i materiałów medycznych</t>
  </si>
  <si>
    <t xml:space="preserve">podatek rolny </t>
  </si>
  <si>
    <t xml:space="preserve">podatek leśny </t>
  </si>
  <si>
    <t>podatek od nieruchomości</t>
  </si>
  <si>
    <t>podatek od środków transportowych</t>
  </si>
  <si>
    <t>podatek od spadków i darowizn</t>
  </si>
  <si>
    <t>wpływy z partycypacji mieszkańców</t>
  </si>
  <si>
    <t>Przebudowa budynku przedszkola na centrum integracji kulturalnej w Olecku przy ul. Kopernika 6</t>
  </si>
  <si>
    <t>podatek od posiadanych psów</t>
  </si>
  <si>
    <t>opłata skarbowa</t>
  </si>
  <si>
    <t>Wykonanie</t>
  </si>
  <si>
    <t>Przewidywany stan na koniec  roku</t>
  </si>
  <si>
    <t>Rodzaj zadłużenia</t>
  </si>
  <si>
    <t>Łączna kwota długu    *</t>
  </si>
  <si>
    <t>zadłużenie gminy  w %</t>
  </si>
  <si>
    <t>*</t>
  </si>
  <si>
    <t>w kwocie długu nie ma odsetek od kredytów i pożyczek</t>
  </si>
  <si>
    <t>Prognoza  kwoty długu gminy</t>
  </si>
  <si>
    <t>Kredyty długoterminowe operac.</t>
  </si>
  <si>
    <t xml:space="preserve">Dochody ogółem   </t>
  </si>
  <si>
    <t>31.12.2004r.</t>
  </si>
  <si>
    <t>Kredyty inwestycyjne zaciagnięte</t>
  </si>
  <si>
    <t>kredyt PBK  1999r.</t>
  </si>
  <si>
    <t>kredyt PBK 1999r.</t>
  </si>
  <si>
    <t>kredyt PKO 2000r.</t>
  </si>
  <si>
    <t>kredyt PKO 2003r.</t>
  </si>
  <si>
    <t>kredyt BOŚ 2004r.</t>
  </si>
  <si>
    <t>kredyt PKO 2004r.</t>
  </si>
  <si>
    <t>Pożyczki zaciągnięte</t>
  </si>
  <si>
    <t>NFOŚiGW 2001r.</t>
  </si>
  <si>
    <t>WFOŚiGW 2002r.</t>
  </si>
  <si>
    <t>WFOŚiGW 2003r.</t>
  </si>
  <si>
    <t>WFOŚiGW 2004r.</t>
  </si>
  <si>
    <t>Planowane kredyty inwestycyjne</t>
  </si>
  <si>
    <t>Planowane pożyczki</t>
  </si>
  <si>
    <t>Wymagalne zobowiązania</t>
  </si>
  <si>
    <t>kredyt denominowany 1998r.</t>
  </si>
  <si>
    <t>Doposażenie rampy - Skate Park</t>
  </si>
  <si>
    <t>szkół   na 2005 rok.</t>
  </si>
  <si>
    <t>Pozostałe dotacje udzielone w 2005 roku</t>
  </si>
  <si>
    <t>Ochotnicza Straż Pożarna Borawskie</t>
  </si>
  <si>
    <t>kultury w roku 2005</t>
  </si>
  <si>
    <t>oraz plan przychodów i wydatków środków specjalnych  na 2005 rok.</t>
  </si>
  <si>
    <t>Różne rozliczenia finansowe</t>
  </si>
  <si>
    <t>II</t>
  </si>
  <si>
    <t>III</t>
  </si>
  <si>
    <t>Gospodarka mieszkaniowa</t>
  </si>
  <si>
    <t>Ochrona zdrowia</t>
  </si>
  <si>
    <t xml:space="preserve">Oświata i wychowanie </t>
  </si>
  <si>
    <t>Dochody z majątku gminy</t>
  </si>
  <si>
    <t>Dochody uzyskiwane przez gminne jednostki organizacyjne</t>
  </si>
  <si>
    <t>Inne dochody należne gminie</t>
  </si>
  <si>
    <t>Różne  rozliczenia</t>
  </si>
  <si>
    <t>Bezpieczeństwo publiczne i ochrona przeciwpożarowa</t>
  </si>
  <si>
    <t>Dotacje z budżetów innych jednostek samorządu terytorialnego</t>
  </si>
  <si>
    <t>75411</t>
  </si>
  <si>
    <t>Komenda Powiatowa Państwowej Straży Pożarnej</t>
  </si>
  <si>
    <t>wodociągowanie i sanitacja wsi-koncepcja, projekty</t>
  </si>
  <si>
    <t>Dotacje pozabudżetowe</t>
  </si>
  <si>
    <t>DOTACJE CELOWE Z BUDŻETU PAŃSTWA</t>
  </si>
  <si>
    <t>Udział w podatku od osób fizycznych i prawnych</t>
  </si>
  <si>
    <t>6,71% udział w pod.doch. od osób prawnych</t>
  </si>
  <si>
    <t>Dotacje na zadania własne</t>
  </si>
  <si>
    <t>Dotacje na zadania zlecone</t>
  </si>
  <si>
    <t>SUBWENCJA OGÓLNA</t>
  </si>
  <si>
    <t>Część wyrównawcza subwencji ogólnej</t>
  </si>
  <si>
    <t>Część równoważąca subwencji ogólnej</t>
  </si>
  <si>
    <t>Terenowe ośrodki pomocy społecznej</t>
  </si>
  <si>
    <t>Urzędy wojewódzkie</t>
  </si>
  <si>
    <t>Urzedy naczeln. organów władzy, kontr.i sąd.</t>
  </si>
  <si>
    <t>Urz.nacz.organów władzy i kontroli</t>
  </si>
  <si>
    <t>Część oświatowa subwencji ogólnej dla j.s.t.</t>
  </si>
  <si>
    <t>Rolnictwo i łowiectwo</t>
  </si>
  <si>
    <t>Administracja publiczna</t>
  </si>
  <si>
    <t>80145</t>
  </si>
  <si>
    <t>Komisje egzaminacyjne</t>
  </si>
  <si>
    <t>wpływy z opłaty stałej</t>
  </si>
  <si>
    <t>majątkowe (grupa paragrafów  6)</t>
  </si>
  <si>
    <t>Dochody od osób prawnych, od osób fizycznych</t>
  </si>
  <si>
    <t>i od innych jednostek nie posiadających</t>
  </si>
  <si>
    <t>podatek od czynności cywilnoprawnych</t>
  </si>
  <si>
    <t>wpływy z opłaty targowej</t>
  </si>
  <si>
    <t>wpływy z opłaty miejscowej</t>
  </si>
  <si>
    <t>wpływy z opłaty administracyjnej</t>
  </si>
  <si>
    <t>75801</t>
  </si>
  <si>
    <t>75814</t>
  </si>
  <si>
    <t>756</t>
  </si>
  <si>
    <t>Wpływy z różnych opłat</t>
  </si>
  <si>
    <t>80195</t>
  </si>
  <si>
    <t>Ośrodki wsparcia</t>
  </si>
  <si>
    <t>751</t>
  </si>
  <si>
    <t>75101</t>
  </si>
  <si>
    <t>90017</t>
  </si>
  <si>
    <t>Zakłady Gospodarki Komunalnej-PGK Spółka z o.o.</t>
  </si>
  <si>
    <t>wykup udziałów</t>
  </si>
  <si>
    <t>85202</t>
  </si>
  <si>
    <t>Domy pomocy społecznej</t>
  </si>
  <si>
    <t>4330</t>
  </si>
  <si>
    <t>opłaty za pobyt w domu pomocy społecznej</t>
  </si>
  <si>
    <t>zakup wyposażenia- kajaki,kapoki,koła ratunkowe</t>
  </si>
  <si>
    <t>75415</t>
  </si>
  <si>
    <t>Zadania ratownictwa górskiego i wodnego</t>
  </si>
  <si>
    <t>92105</t>
  </si>
  <si>
    <t>Pozostałe zadania w zakresie kultury</t>
  </si>
  <si>
    <t>zakup materiałów i wyposażenia(ORM-1535)</t>
  </si>
  <si>
    <t>zakup usług pozostałych(ORM-465)</t>
  </si>
  <si>
    <t>zakup sprzętu komputerowego i kopiarki</t>
  </si>
  <si>
    <t>remont rozdzielni głównej inst.elektr.</t>
  </si>
  <si>
    <t>wykonanie regałów do archiwum</t>
  </si>
  <si>
    <t>Usługi opiek.i specjalistyczne usł.opiekuńcze</t>
  </si>
  <si>
    <t>inwestycje -selektywna zbiórka odpadów komunalnych</t>
  </si>
  <si>
    <t>zakup usług pozostałych( TAG 10tys.)</t>
  </si>
  <si>
    <t>prenumerata czasopism, zakup sadzonek drzew i krzewów</t>
  </si>
  <si>
    <t>0690</t>
  </si>
  <si>
    <t>Zasiłki i pomoc w naturze oraz składki na ubezp.</t>
  </si>
  <si>
    <t>Leśnictwo</t>
  </si>
  <si>
    <t>02001</t>
  </si>
  <si>
    <t>020</t>
  </si>
  <si>
    <t>Gospodarka leśna-czynsz za obszary łowieckie</t>
  </si>
  <si>
    <t>opłata prolongacyjna</t>
  </si>
  <si>
    <t>odsetki hipoteczne</t>
  </si>
  <si>
    <t>630</t>
  </si>
  <si>
    <t>zakup i zamontowanie śmietniczek</t>
  </si>
  <si>
    <t>TURYSTYKA</t>
  </si>
  <si>
    <t>63095</t>
  </si>
  <si>
    <t>4520</t>
  </si>
  <si>
    <t xml:space="preserve"> odsetki  za zwłokę</t>
  </si>
  <si>
    <t>71013</t>
  </si>
  <si>
    <t>Prace geodezyjne i kartograficzne(nieinwest.)</t>
  </si>
  <si>
    <t>2820</t>
  </si>
  <si>
    <t>dotacja celowa dla stowarzyszenia na zakup sprzętu</t>
  </si>
  <si>
    <t>63003</t>
  </si>
  <si>
    <t>Zadania z zakresu upowszechniania turystyki</t>
  </si>
  <si>
    <t xml:space="preserve">zakup materiałów( art.kancelar.,druki,części komp.) </t>
  </si>
  <si>
    <t>4220</t>
  </si>
  <si>
    <t>zakup środków żywności</t>
  </si>
  <si>
    <t xml:space="preserve">usługi opiekuńcze własne </t>
  </si>
  <si>
    <t>BEZPIECZEŃSTWO PUBLICZNE I OCHRONA P/POŻ.</t>
  </si>
  <si>
    <t xml:space="preserve">Gospodarka odpadami </t>
  </si>
  <si>
    <t>Plan</t>
  </si>
  <si>
    <t>I.</t>
  </si>
  <si>
    <t>II.</t>
  </si>
  <si>
    <t>III.</t>
  </si>
  <si>
    <t>do realizacji poz.jedn.nie zaliczanym do s.f.p.</t>
  </si>
  <si>
    <t>Lp.</t>
  </si>
  <si>
    <t>dotacja</t>
  </si>
  <si>
    <t>tym</t>
  </si>
  <si>
    <t>Przedszkola</t>
  </si>
  <si>
    <t>dotacje z budżetu gminy ( grupa paragrafów 2)</t>
  </si>
  <si>
    <t>w tym paragraf 2830</t>
  </si>
  <si>
    <t>992</t>
  </si>
  <si>
    <t>Wpływy z podatku rolnego, podatku leśnego, podatku od czynności cywilnoprawnych, podatków i opłat lokalnychod osób prawnych i innych jednostek organizacyjnych</t>
  </si>
  <si>
    <t>Wpływy z podatków i opłat lokalnych</t>
  </si>
  <si>
    <t>75616</t>
  </si>
  <si>
    <t>odsetki związane z poborem podatków, opłat i niepodatkowych należności budżetowych</t>
  </si>
  <si>
    <t>Środki przedakcesyjne SAPARD-refundacja wydatków z 2004r.</t>
  </si>
  <si>
    <t>Środki przedakcesyjne z Małych Funduszy Infrastrukturalnych</t>
  </si>
  <si>
    <t>2480</t>
  </si>
  <si>
    <t>4170</t>
  </si>
  <si>
    <t>wynagrodzenia bezosobowe(umowy-zlecenia,o dzieło)</t>
  </si>
  <si>
    <t>wydatki inwestycyjne-cmentarz</t>
  </si>
  <si>
    <t>centrum sportowo-rekreacyjno-kulturalne "stadiony piłkarskie,zaplecze treningowe"</t>
  </si>
  <si>
    <t>dotacja podmiotowa dla samorządowej instytucji kultury</t>
  </si>
  <si>
    <t>dotacja podmiotowa dla samorządowej instyt.kultury</t>
  </si>
  <si>
    <t>zakup wyposażenia do domu przedpogrzebowego</t>
  </si>
  <si>
    <t>zakup zestawu komputerowego</t>
  </si>
  <si>
    <t>Rozchody, w tym:</t>
  </si>
  <si>
    <t>spłata rat kredytów</t>
  </si>
  <si>
    <t>spłata rat pożyczek</t>
  </si>
  <si>
    <t>zakup energii-wody</t>
  </si>
  <si>
    <t>Upowszechnianie kultury fizycznej i sportu poprzez systematyczne szkolenie sportowe młodzieży, organizację zawodów i rozgrywek sportowych oraz udział w nich.</t>
  </si>
  <si>
    <t>Prowadzenie wypożyczalni żagłówek w Olecku nad jeziorem Olecko Wielkie od maja do września 2005r.; organizacja imprez turystycznych       ( regaty, rajdy, festyny)</t>
  </si>
  <si>
    <t>Zadania w zakresie porządku i bezpieczeństwa publicznego poprzez zapewnienie bezpieczeństwa nad i na wodzie na terenie gminy Olecko oraz profilaktykę w tym zakresie.</t>
  </si>
  <si>
    <t>Zadania w zakresie kultury, sztuki, ochrony dóbr kultury i tradycji poprzez organizację wydarzeń kulturalnych i edukacyjnych w tym koncertów, występów artystycznych, spektakli, konkursów, wystaw, publikacji.</t>
  </si>
  <si>
    <t>Przeciwdziałanie i ograniczanie skutków patologii, opieka nad dzieci, zapewnienie posiłku oraz integracja środowiska dzieci i młodzieży.</t>
  </si>
  <si>
    <t>Prowadzenie obozów, kolonii, półkolonii, zimowisk terapeutycznych. Przeprowadzenie konferencji trzeźwościowej.</t>
  </si>
  <si>
    <t xml:space="preserve">Przychody i rozchody budżetu gminy na 2005 rok </t>
  </si>
  <si>
    <t>remont przepustów,wiat przystankowych,nawierzchni</t>
  </si>
  <si>
    <t>remont tras rowerowych</t>
  </si>
  <si>
    <t>wydatki majatkowe:</t>
  </si>
  <si>
    <t>zakup kopiarki</t>
  </si>
  <si>
    <t xml:space="preserve">zakup oprogramowania </t>
  </si>
  <si>
    <t>POZOSTAŁE ZADANIA W ZAKRESIE POLITYKI SPOŁECZNEJ</t>
  </si>
  <si>
    <t>85311</t>
  </si>
  <si>
    <t>Rehabilitacja zawodowa i społeczna osób niepełnosprawnych</t>
  </si>
  <si>
    <t>modernizacja dróg gminnych Olecko/Świetajno-Orzechówek</t>
  </si>
  <si>
    <t>nagroda jubileuszowa i odpr.emerytalna</t>
  </si>
  <si>
    <t>wydatki na obsługę długu</t>
  </si>
  <si>
    <t>wydatki z tytułu poręczeń i gwarancji udzielonych przez j.s.t.</t>
  </si>
  <si>
    <t>Centrum sportowo-rekreacyjno-kulturalne"amfiteatr"</t>
  </si>
  <si>
    <t>6290</t>
  </si>
  <si>
    <t>przeznaczone</t>
  </si>
  <si>
    <t>§</t>
  </si>
  <si>
    <t>2010</t>
  </si>
  <si>
    <t xml:space="preserve">składki na ubezpieczenia zdrowotne </t>
  </si>
  <si>
    <t xml:space="preserve">usługi opiekuńcze  specjalistyczne </t>
  </si>
  <si>
    <t>URZĘDY NACZELNYCH ORGANÓW WŁADZY PAŃSTWOWEJ, KONTROLI I OCHRONY PRAWA ORAZ SĄDOWNICTWA.</t>
  </si>
  <si>
    <t>Razem</t>
  </si>
  <si>
    <t>1. środki pieniężne</t>
  </si>
  <si>
    <t>2. Należności</t>
  </si>
  <si>
    <t xml:space="preserve">3. Zobowiązania </t>
  </si>
  <si>
    <t>Stan funduszu na koniec roku, w tym:</t>
  </si>
  <si>
    <t>3250</t>
  </si>
  <si>
    <t>stypendia rózne</t>
  </si>
  <si>
    <t xml:space="preserve">4220 </t>
  </si>
  <si>
    <t xml:space="preserve">4410 </t>
  </si>
  <si>
    <t>nagrody i wydatki nie zaliczane do wynagrodzeń</t>
  </si>
  <si>
    <t xml:space="preserve">4300 </t>
  </si>
  <si>
    <t>woda</t>
  </si>
  <si>
    <t>darowizny</t>
  </si>
  <si>
    <t>0970</t>
  </si>
  <si>
    <t>utrzymanie, urzadzenie zieleni</t>
  </si>
  <si>
    <t>konserwacja oswietlenia ulicznego</t>
  </si>
  <si>
    <t xml:space="preserve">4270 </t>
  </si>
  <si>
    <t xml:space="preserve">różne opłaty i składki </t>
  </si>
  <si>
    <t>wydatki na rzecz osób fizycznych</t>
  </si>
  <si>
    <t>wydatki osobowe</t>
  </si>
  <si>
    <t>2360</t>
  </si>
  <si>
    <t>świadczenia społeczne</t>
  </si>
  <si>
    <t>6059</t>
  </si>
  <si>
    <t>wydatki inwestycyjne-selektywna zbiórka</t>
  </si>
  <si>
    <t>wydatki inwestycyjne-modernizacja oświetlenia</t>
  </si>
  <si>
    <t>wydatki inwestycyjne-wysypisko(odgazowanie,wyłożenie filią)</t>
  </si>
  <si>
    <t>dotacja - udział w kosztach dozynek 2005</t>
  </si>
  <si>
    <t>zakup usług</t>
  </si>
  <si>
    <t xml:space="preserve"> wodociąg Dworek M.,Pieńki,Dabrowskie,Babki Ol.</t>
  </si>
  <si>
    <t>podjazd dla niepełnosprawnych w przedszkolu</t>
  </si>
  <si>
    <t>budowa ulicy Norwida</t>
  </si>
  <si>
    <t>zakup kosiarki</t>
  </si>
  <si>
    <t>Urzędy naczelnych organów władzy państwowej, kontroli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</si>
  <si>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</si>
  <si>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podatku od spadków i darowizn oraz podatków i opłat lokalnych- dotacja z PFRON</t>
  </si>
  <si>
    <t>Dotacja na dożywianie uczniów - ANR</t>
  </si>
  <si>
    <t>85212</t>
  </si>
  <si>
    <t>Rady Miejskiej w Olecku</t>
  </si>
  <si>
    <t>71095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</si>
  <si>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</si>
  <si>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</si>
  <si>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92195</t>
  </si>
  <si>
    <t>dotacja celowa na realizację zadań własnych gminy</t>
  </si>
  <si>
    <t>Środki</t>
  </si>
  <si>
    <t>Okres</t>
  </si>
  <si>
    <t xml:space="preserve">Wartość </t>
  </si>
  <si>
    <t>Poniesione</t>
  </si>
  <si>
    <t>w tym</t>
  </si>
  <si>
    <t xml:space="preserve"> Zobowią-</t>
  </si>
  <si>
    <t>wynikające</t>
  </si>
  <si>
    <t>środki</t>
  </si>
  <si>
    <t>dotacje</t>
  </si>
  <si>
    <t>inne środki:</t>
  </si>
  <si>
    <t>w roku</t>
  </si>
  <si>
    <t>jedn.</t>
  </si>
  <si>
    <t>Nazwa zadania</t>
  </si>
  <si>
    <t>Rozdz.</t>
  </si>
  <si>
    <t>realizacji</t>
  </si>
  <si>
    <t>zadania</t>
  </si>
  <si>
    <t>nakłady</t>
  </si>
  <si>
    <t>zania</t>
  </si>
  <si>
    <t>z planu na</t>
  </si>
  <si>
    <t>z budżetu</t>
  </si>
  <si>
    <t>pochodzące</t>
  </si>
  <si>
    <t>z fund.</t>
  </si>
  <si>
    <t>kredyty</t>
  </si>
  <si>
    <t xml:space="preserve">inwestycji </t>
  </si>
  <si>
    <t>w  tym</t>
  </si>
  <si>
    <t>realiz.</t>
  </si>
  <si>
    <t>ogółem</t>
  </si>
  <si>
    <t>Razem wydatki i rozchody w  2005r.</t>
  </si>
  <si>
    <t>wynagrodzenie bezosobowe ( par.4170)</t>
  </si>
  <si>
    <t>zmianie</t>
  </si>
  <si>
    <t>na 2005r.</t>
  </si>
  <si>
    <t>4500</t>
  </si>
  <si>
    <t>podatek leśny</t>
  </si>
  <si>
    <t>4273</t>
  </si>
  <si>
    <t>remonty szkół ZS Babki Ol., ZS Judziki z PAOW</t>
  </si>
  <si>
    <t>w</t>
  </si>
  <si>
    <t>tym:</t>
  </si>
  <si>
    <t>struktura finansowania</t>
  </si>
  <si>
    <t>Zaanga-</t>
  </si>
  <si>
    <t>żowanie</t>
  </si>
  <si>
    <t xml:space="preserve">gminy </t>
  </si>
  <si>
    <t>z innych</t>
  </si>
  <si>
    <t>udział</t>
  </si>
  <si>
    <t xml:space="preserve">środki </t>
  </si>
  <si>
    <t xml:space="preserve">z </t>
  </si>
  <si>
    <t>(od 8 do11)</t>
  </si>
  <si>
    <t>ZPORR</t>
  </si>
  <si>
    <t>Przebudowa budynku przedszkola na centrum</t>
  </si>
  <si>
    <t>integracji kulturalnej w Olecku, ul. Kopernika 6</t>
  </si>
  <si>
    <t>Poniesio-</t>
  </si>
  <si>
    <t>ne</t>
  </si>
  <si>
    <t xml:space="preserve">przez </t>
  </si>
  <si>
    <t>gminę</t>
  </si>
  <si>
    <t xml:space="preserve">wydatki </t>
  </si>
  <si>
    <t>Sala gimnastyczna przy Szkole Podst.w Gąskach</t>
  </si>
  <si>
    <t>Załącznik Nr 4</t>
  </si>
  <si>
    <t>sala gimnastyczna  przy SP Gąski</t>
  </si>
  <si>
    <t>odpis na FŚS( 5x1855x37,5%)</t>
  </si>
  <si>
    <t>odpis na FŚS     1855 zł x37,5%</t>
  </si>
  <si>
    <t>z dnia 24 lutego 2005r.</t>
  </si>
  <si>
    <t>WYDATKI  NA PROGRAMY I PROJEKTY REALIZOWANE W LATACH  2005-2006 ZE ŚRODKÓW FUNDUSZY STRUKTURALNYCH I FUNDUSZU SPÓJNOŚCI UNII EUROPEJSKIEJ</t>
  </si>
  <si>
    <t>4150</t>
  </si>
  <si>
    <t xml:space="preserve">dopłaty do spółki na pokrycie strat </t>
  </si>
  <si>
    <t xml:space="preserve">                    z dnia 24 lutego 2005r.</t>
  </si>
  <si>
    <t>Budowa remizy strażackiej OSP i świetlicy we wsi Borawskie</t>
  </si>
  <si>
    <t>z dnia  24 lutego 2005r.</t>
  </si>
  <si>
    <t>Załącznik Nr 6</t>
  </si>
  <si>
    <t>budowa remizy strażackiej OSPi świetlicy we wsi Borawskie</t>
  </si>
  <si>
    <t>składki na PFRON</t>
  </si>
  <si>
    <t>z dnia 24 lutego 2005 roku</t>
  </si>
  <si>
    <t>Szkoły podst.</t>
  </si>
  <si>
    <t>par.</t>
  </si>
  <si>
    <t>gimnazja,</t>
  </si>
  <si>
    <t xml:space="preserve">Szkoła </t>
  </si>
  <si>
    <t>Szkoła</t>
  </si>
  <si>
    <t>Gimn.</t>
  </si>
  <si>
    <t>Zespół</t>
  </si>
  <si>
    <t>Przedszk.</t>
  </si>
  <si>
    <t>Urząd</t>
  </si>
  <si>
    <t>i paragrafu</t>
  </si>
  <si>
    <t>przedszkole</t>
  </si>
  <si>
    <t>Podst.</t>
  </si>
  <si>
    <t>Nr 1</t>
  </si>
  <si>
    <t>Nr 2</t>
  </si>
  <si>
    <t>w Kijewie</t>
  </si>
  <si>
    <t>Szkół</t>
  </si>
  <si>
    <t>Miejski</t>
  </si>
  <si>
    <t>Nr 3</t>
  </si>
  <si>
    <t>Nr 4</t>
  </si>
  <si>
    <t>Gąski</t>
  </si>
  <si>
    <t>Judziki</t>
  </si>
  <si>
    <t>Babki Ol.</t>
  </si>
  <si>
    <t>nagrody i wydatki osobowe nie zalicz.do wynagr.</t>
  </si>
  <si>
    <t>zasiłek na zagospodarowanie</t>
  </si>
  <si>
    <t>nagrody jubileuszowe, odprawy</t>
  </si>
  <si>
    <t xml:space="preserve">składki na  FP </t>
  </si>
  <si>
    <t>zakup usług  zdrowotnych</t>
  </si>
  <si>
    <t xml:space="preserve">zakup usług pozostałych  </t>
  </si>
  <si>
    <t>wydatki na zakupy inwestycyjne</t>
  </si>
  <si>
    <t xml:space="preserve">Przedszkola </t>
  </si>
  <si>
    <t>nagrody jubileuszowe,odprawy</t>
  </si>
  <si>
    <t>składki na  FP</t>
  </si>
  <si>
    <t>stypendia różne</t>
  </si>
  <si>
    <t>odpis na FŚS dla emerytów i rencistów</t>
  </si>
  <si>
    <t>nagroda jubileuszowa</t>
  </si>
  <si>
    <t>85446</t>
  </si>
  <si>
    <t>wydatki rzeczowe</t>
  </si>
  <si>
    <t>OGÓŁEM WYDATKI</t>
  </si>
  <si>
    <t>wynagrodzenia osobowe i pochodne</t>
  </si>
  <si>
    <t>w paragrafach ( 4010,4040,4110,4120)</t>
  </si>
  <si>
    <t>Zmiany planu wydatków oświatowych na 2005 rok -24.02.2005</t>
  </si>
  <si>
    <t>wynagrodzenia bezosobowe</t>
  </si>
  <si>
    <t>zmiany</t>
  </si>
  <si>
    <t>Załącznik Nr 7</t>
  </si>
  <si>
    <t>Pozostała działalność- program "Posiłek dla potrzebujących"</t>
  </si>
  <si>
    <t xml:space="preserve">świadczenia społeczne-program "Posiłek dla potrzebujących" </t>
  </si>
  <si>
    <t xml:space="preserve">Dochody i wydatki związane z realizacją zadań z zakresu </t>
  </si>
  <si>
    <t xml:space="preserve">administracji rządowej zleconych gminie i innych </t>
  </si>
  <si>
    <t xml:space="preserve"> zleconych ustawami w 2005r.</t>
  </si>
  <si>
    <t>Załącznik Nr 3 do Uchwały Nr XXX/231/05</t>
  </si>
  <si>
    <t xml:space="preserve">Załącznik Nr 2 do Uchwały Nr XXX/231/05 </t>
  </si>
  <si>
    <t>XXX/231/05</t>
  </si>
  <si>
    <t>Załącznik Nr 1 do Uchwały Nr XXX/231/05</t>
  </si>
  <si>
    <t xml:space="preserve">Załącznik Nr 8 do uchwały Nr XXX/231/05  </t>
  </si>
  <si>
    <t>Załącznik do załącznika Nr 5 do Uchwały Nr XXX/231/05</t>
  </si>
  <si>
    <t xml:space="preserve">do Uchwały Nr XXX/231/05    </t>
  </si>
  <si>
    <t>do uchwały Nr XXX/231/05</t>
  </si>
  <si>
    <t>do Uchwały Nr XXX/231/05</t>
  </si>
  <si>
    <t>Załącznik Nr 5 do Uchwały Nr XXX/231/05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</si>
</sst>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[$-415]d\ mmmm\ yyyy"/>
    <numFmt numFmtId="175" formatCode="#,##0.0000"/>
  </numFmts>
  <fonts count="4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32"/>
      <name val="Times New Roman CE"/>
      <family val="1"/>
    </font>
    <font>
      <b/>
      <i/>
      <sz val="10"/>
      <color indexed="32"/>
      <name val="Times New Roman CE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32"/>
      <name val="Times New Roman CE"/>
      <family val="1"/>
    </font>
    <font>
      <b/>
      <sz val="12"/>
      <name val="Times New Roman CE"/>
      <family val="1"/>
    </font>
    <font>
      <b/>
      <sz val="11"/>
      <name val="Arial CE"/>
      <family val="2"/>
    </font>
    <font>
      <b/>
      <sz val="9"/>
      <name val="Times New Roman CE"/>
      <family val="1"/>
    </font>
    <font>
      <b/>
      <sz val="11"/>
      <color indexed="62"/>
      <name val="Times New Roman CE"/>
      <family val="1"/>
    </font>
    <font>
      <b/>
      <i/>
      <sz val="10"/>
      <color indexed="62"/>
      <name val="Times New Roman CE"/>
      <family val="1"/>
    </font>
    <font>
      <b/>
      <sz val="10"/>
      <color indexed="62"/>
      <name val="Times New Roman CE"/>
      <family val="1"/>
    </font>
    <font>
      <b/>
      <sz val="12"/>
      <color indexed="62"/>
      <name val="Times New Roman CE"/>
      <family val="1"/>
    </font>
    <font>
      <b/>
      <u val="single"/>
      <sz val="10"/>
      <color indexed="62"/>
      <name val="Times New Roman CE"/>
      <family val="1"/>
    </font>
    <font>
      <u val="single"/>
      <sz val="11"/>
      <color indexed="62"/>
      <name val="Times New Roman CE"/>
      <family val="1"/>
    </font>
    <font>
      <b/>
      <i/>
      <sz val="10"/>
      <color indexed="60"/>
      <name val="Times New Roman CE"/>
      <family val="1"/>
    </font>
    <font>
      <b/>
      <sz val="10"/>
      <color indexed="60"/>
      <name val="Times New Roman CE"/>
      <family val="1"/>
    </font>
    <font>
      <b/>
      <u val="single"/>
      <sz val="10"/>
      <name val="Times New Roman CE"/>
      <family val="1"/>
    </font>
    <font>
      <sz val="9"/>
      <name val="Arial"/>
      <family val="2"/>
    </font>
    <font>
      <i/>
      <sz val="10"/>
      <color indexed="60"/>
      <name val="Times New Roman CE"/>
      <family val="1"/>
    </font>
    <font>
      <b/>
      <i/>
      <sz val="10"/>
      <name val="Times New Roman CE"/>
      <family val="1"/>
    </font>
    <font>
      <b/>
      <sz val="10"/>
      <color indexed="16"/>
      <name val="Times New Roman CE"/>
      <family val="1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2"/>
      <name val="Times New Roman CE"/>
      <family val="1"/>
    </font>
    <font>
      <b/>
      <i/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 CE"/>
      <family val="1"/>
    </font>
    <font>
      <sz val="11"/>
      <name val="Arial CE"/>
      <family val="2"/>
    </font>
    <font>
      <b/>
      <sz val="10"/>
      <name val="Arial"/>
      <family val="2"/>
    </font>
    <font>
      <b/>
      <sz val="10"/>
      <color indexed="18"/>
      <name val="Times New Roman CE"/>
      <family val="0"/>
    </font>
    <font>
      <sz val="10"/>
      <color indexed="18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>
        <color indexed="20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hair">
        <color indexed="20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double"/>
      <right style="double"/>
      <top style="dashed"/>
      <bottom style="thin"/>
    </border>
    <border>
      <left>
        <color indexed="63"/>
      </left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tted"/>
      <bottom style="dott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tted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justify" vertical="top"/>
    </xf>
    <xf numFmtId="3" fontId="6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justify" vertical="top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172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4" fontId="1" fillId="0" borderId="17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3" fontId="1" fillId="0" borderId="2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/>
    </xf>
    <xf numFmtId="1" fontId="1" fillId="0" borderId="18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top"/>
    </xf>
    <xf numFmtId="0" fontId="1" fillId="0" borderId="22" xfId="0" applyFont="1" applyBorder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top" wrapText="1"/>
    </xf>
    <xf numFmtId="1" fontId="1" fillId="0" borderId="18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" fontId="2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3" fontId="2" fillId="0" borderId="20" xfId="0" applyNumberFormat="1" applyFont="1" applyFill="1" applyBorder="1" applyAlignment="1">
      <alignment horizontal="right" vertical="top"/>
    </xf>
    <xf numFmtId="1" fontId="1" fillId="0" borderId="18" xfId="0" applyNumberFormat="1" applyFont="1" applyFill="1" applyBorder="1" applyAlignment="1">
      <alignment horizontal="right" vertical="center"/>
    </xf>
    <xf numFmtId="1" fontId="2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3" fontId="2" fillId="0" borderId="20" xfId="0" applyNumberFormat="1" applyFont="1" applyFill="1" applyBorder="1" applyAlignment="1">
      <alignment horizontal="right" vertical="top"/>
    </xf>
    <xf numFmtId="3" fontId="1" fillId="0" borderId="17" xfId="0" applyNumberFormat="1" applyFont="1" applyFill="1" applyBorder="1" applyAlignment="1">
      <alignment horizontal="right" vertical="top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right" vertical="top"/>
    </xf>
    <xf numFmtId="49" fontId="3" fillId="0" borderId="24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2" fillId="0" borderId="28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32" xfId="0" applyNumberFormat="1" applyFont="1" applyBorder="1" applyAlignment="1">
      <alignment/>
    </xf>
    <xf numFmtId="0" fontId="1" fillId="0" borderId="32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35" xfId="0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/>
    </xf>
    <xf numFmtId="3" fontId="1" fillId="0" borderId="37" xfId="0" applyNumberFormat="1" applyFont="1" applyBorder="1" applyAlignment="1">
      <alignment horizontal="center"/>
    </xf>
    <xf numFmtId="1" fontId="3" fillId="0" borderId="24" xfId="0" applyNumberFormat="1" applyFont="1" applyFill="1" applyBorder="1" applyAlignment="1">
      <alignment horizontal="right" vertical="center"/>
    </xf>
    <xf numFmtId="0" fontId="1" fillId="0" borderId="38" xfId="0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3" fontId="2" fillId="0" borderId="24" xfId="0" applyNumberFormat="1" applyFont="1" applyFill="1" applyBorder="1" applyAlignment="1">
      <alignment horizontal="right" vertical="top"/>
    </xf>
    <xf numFmtId="0" fontId="1" fillId="0" borderId="43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49" fontId="2" fillId="0" borderId="4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/>
    </xf>
    <xf numFmtId="49" fontId="2" fillId="0" borderId="24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/>
    </xf>
    <xf numFmtId="3" fontId="1" fillId="0" borderId="50" xfId="0" applyNumberFormat="1" applyFont="1" applyBorder="1" applyAlignment="1">
      <alignment/>
    </xf>
    <xf numFmtId="0" fontId="2" fillId="2" borderId="51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3" fontId="2" fillId="2" borderId="52" xfId="0" applyNumberFormat="1" applyFont="1" applyFill="1" applyBorder="1" applyAlignment="1">
      <alignment/>
    </xf>
    <xf numFmtId="0" fontId="2" fillId="0" borderId="53" xfId="0" applyFont="1" applyBorder="1" applyAlignment="1">
      <alignment/>
    </xf>
    <xf numFmtId="3" fontId="2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3" fontId="1" fillId="0" borderId="56" xfId="0" applyNumberFormat="1" applyFont="1" applyBorder="1" applyAlignment="1">
      <alignment/>
    </xf>
    <xf numFmtId="0" fontId="2" fillId="3" borderId="51" xfId="0" applyFont="1" applyFill="1" applyBorder="1" applyAlignment="1">
      <alignment/>
    </xf>
    <xf numFmtId="3" fontId="2" fillId="3" borderId="57" xfId="0" applyNumberFormat="1" applyFont="1" applyFill="1" applyBorder="1" applyAlignment="1">
      <alignment/>
    </xf>
    <xf numFmtId="1" fontId="1" fillId="0" borderId="24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1" fontId="2" fillId="0" borderId="18" xfId="0" applyNumberFormat="1" applyFont="1" applyFill="1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2" fillId="0" borderId="24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0" fontId="2" fillId="0" borderId="22" xfId="0" applyFont="1" applyFill="1" applyBorder="1" applyAlignment="1">
      <alignment/>
    </xf>
    <xf numFmtId="1" fontId="19" fillId="0" borderId="18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right" vertical="top"/>
    </xf>
    <xf numFmtId="1" fontId="19" fillId="0" borderId="24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/>
    </xf>
    <xf numFmtId="1" fontId="17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right" vertical="top"/>
    </xf>
    <xf numFmtId="1" fontId="19" fillId="0" borderId="24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top"/>
    </xf>
    <xf numFmtId="0" fontId="23" fillId="0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5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49" fontId="2" fillId="0" borderId="21" xfId="0" applyNumberFormat="1" applyFont="1" applyFill="1" applyBorder="1" applyAlignment="1">
      <alignment horizontal="right" vertical="top"/>
    </xf>
    <xf numFmtId="49" fontId="1" fillId="0" borderId="20" xfId="0" applyNumberFormat="1" applyFont="1" applyFill="1" applyBorder="1" applyAlignment="1">
      <alignment horizontal="right" vertical="top"/>
    </xf>
    <xf numFmtId="49" fontId="18" fillId="0" borderId="20" xfId="0" applyNumberFormat="1" applyFont="1" applyFill="1" applyBorder="1" applyAlignment="1">
      <alignment horizontal="right" vertical="top"/>
    </xf>
    <xf numFmtId="49" fontId="2" fillId="0" borderId="20" xfId="0" applyNumberFormat="1" applyFont="1" applyFill="1" applyBorder="1" applyAlignment="1">
      <alignment horizontal="right" vertical="top"/>
    </xf>
    <xf numFmtId="49" fontId="1" fillId="0" borderId="20" xfId="0" applyNumberFormat="1" applyFont="1" applyFill="1" applyBorder="1" applyAlignment="1">
      <alignment horizontal="right" vertical="top"/>
    </xf>
    <xf numFmtId="49" fontId="2" fillId="0" borderId="20" xfId="0" applyNumberFormat="1" applyFont="1" applyFill="1" applyBorder="1" applyAlignment="1">
      <alignment horizontal="right" vertical="top"/>
    </xf>
    <xf numFmtId="49" fontId="5" fillId="0" borderId="17" xfId="0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right" vertical="top"/>
    </xf>
    <xf numFmtId="49" fontId="2" fillId="0" borderId="24" xfId="0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right" vertical="top"/>
    </xf>
    <xf numFmtId="49" fontId="1" fillId="0" borderId="18" xfId="0" applyNumberFormat="1" applyFont="1" applyFill="1" applyBorder="1" applyAlignment="1">
      <alignment horizontal="right" vertical="top"/>
    </xf>
    <xf numFmtId="49" fontId="21" fillId="0" borderId="17" xfId="0" applyNumberFormat="1" applyFont="1" applyFill="1" applyBorder="1" applyAlignment="1">
      <alignment horizontal="right" vertical="top"/>
    </xf>
    <xf numFmtId="49" fontId="21" fillId="0" borderId="21" xfId="0" applyNumberFormat="1" applyFont="1" applyFill="1" applyBorder="1" applyAlignment="1">
      <alignment horizontal="right" vertical="top"/>
    </xf>
    <xf numFmtId="49" fontId="1" fillId="0" borderId="17" xfId="0" applyNumberFormat="1" applyFont="1" applyFill="1" applyBorder="1" applyAlignment="1">
      <alignment horizontal="right" vertical="top"/>
    </xf>
    <xf numFmtId="49" fontId="19" fillId="0" borderId="24" xfId="0" applyNumberFormat="1" applyFont="1" applyBorder="1" applyAlignment="1">
      <alignment/>
    </xf>
    <xf numFmtId="49" fontId="1" fillId="0" borderId="5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justify" vertical="top"/>
    </xf>
    <xf numFmtId="3" fontId="2" fillId="0" borderId="41" xfId="0" applyNumberFormat="1" applyFont="1" applyBorder="1" applyAlignment="1">
      <alignment/>
    </xf>
    <xf numFmtId="0" fontId="26" fillId="0" borderId="0" xfId="0" applyFont="1" applyAlignment="1">
      <alignment/>
    </xf>
    <xf numFmtId="4" fontId="1" fillId="0" borderId="1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 horizontal="right" vertical="top"/>
    </xf>
    <xf numFmtId="0" fontId="12" fillId="0" borderId="23" xfId="0" applyFont="1" applyFill="1" applyBorder="1" applyAlignment="1">
      <alignment horizontal="center" wrapText="1"/>
    </xf>
    <xf numFmtId="0" fontId="1" fillId="0" borderId="28" xfId="0" applyFont="1" applyBorder="1" applyAlignment="1">
      <alignment vertical="center" wrapText="1"/>
    </xf>
    <xf numFmtId="1" fontId="5" fillId="0" borderId="24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1" fontId="23" fillId="0" borderId="3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3" fontId="23" fillId="0" borderId="61" xfId="0" applyNumberFormat="1" applyFont="1" applyFill="1" applyBorder="1" applyAlignment="1">
      <alignment horizontal="right" vertical="top"/>
    </xf>
    <xf numFmtId="1" fontId="19" fillId="0" borderId="62" xfId="0" applyNumberFormat="1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/>
    </xf>
    <xf numFmtId="0" fontId="19" fillId="0" borderId="62" xfId="0" applyFont="1" applyFill="1" applyBorder="1" applyAlignment="1">
      <alignment/>
    </xf>
    <xf numFmtId="0" fontId="19" fillId="0" borderId="61" xfId="0" applyFont="1" applyFill="1" applyBorder="1" applyAlignment="1">
      <alignment/>
    </xf>
    <xf numFmtId="49" fontId="18" fillId="0" borderId="61" xfId="0" applyNumberFormat="1" applyFont="1" applyFill="1" applyBorder="1" applyAlignment="1">
      <alignment horizontal="right" vertical="top"/>
    </xf>
    <xf numFmtId="3" fontId="18" fillId="0" borderId="61" xfId="0" applyNumberFormat="1" applyFont="1" applyFill="1" applyBorder="1" applyAlignment="1">
      <alignment horizontal="right" vertical="top"/>
    </xf>
    <xf numFmtId="0" fontId="18" fillId="0" borderId="28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right" vertical="top"/>
    </xf>
    <xf numFmtId="3" fontId="18" fillId="0" borderId="21" xfId="0" applyNumberFormat="1" applyFont="1" applyFill="1" applyBorder="1" applyAlignment="1">
      <alignment horizontal="right" vertical="top"/>
    </xf>
    <xf numFmtId="1" fontId="19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49" fontId="18" fillId="0" borderId="21" xfId="0" applyNumberFormat="1" applyFont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right" vertical="top"/>
    </xf>
    <xf numFmtId="1" fontId="23" fillId="0" borderId="12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right" vertical="top"/>
    </xf>
    <xf numFmtId="3" fontId="23" fillId="0" borderId="12" xfId="0" applyNumberFormat="1" applyFont="1" applyFill="1" applyBorder="1" applyAlignment="1">
      <alignment horizontal="right" vertical="top"/>
    </xf>
    <xf numFmtId="0" fontId="29" fillId="0" borderId="12" xfId="0" applyFont="1" applyBorder="1" applyAlignment="1">
      <alignment/>
    </xf>
    <xf numFmtId="1" fontId="24" fillId="0" borderId="12" xfId="0" applyNumberFormat="1" applyFont="1" applyBorder="1" applyAlignment="1">
      <alignment/>
    </xf>
    <xf numFmtId="1" fontId="24" fillId="0" borderId="64" xfId="0" applyNumberFormat="1" applyFont="1" applyBorder="1" applyAlignment="1">
      <alignment/>
    </xf>
    <xf numFmtId="3" fontId="24" fillId="0" borderId="64" xfId="0" applyNumberFormat="1" applyFont="1" applyFill="1" applyBorder="1" applyAlignment="1">
      <alignment horizontal="right" vertical="top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65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37" xfId="0" applyFont="1" applyBorder="1" applyAlignment="1">
      <alignment/>
    </xf>
    <xf numFmtId="0" fontId="30" fillId="0" borderId="3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66" xfId="0" applyFont="1" applyBorder="1" applyAlignment="1">
      <alignment/>
    </xf>
    <xf numFmtId="0" fontId="30" fillId="0" borderId="66" xfId="0" applyFont="1" applyBorder="1" applyAlignment="1">
      <alignment horizontal="right"/>
    </xf>
    <xf numFmtId="0" fontId="30" fillId="0" borderId="18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7" xfId="0" applyFont="1" applyFill="1" applyBorder="1" applyAlignment="1">
      <alignment horizontal="right"/>
    </xf>
    <xf numFmtId="0" fontId="30" fillId="0" borderId="67" xfId="0" applyFont="1" applyFill="1" applyBorder="1" applyAlignment="1">
      <alignment/>
    </xf>
    <xf numFmtId="49" fontId="30" fillId="0" borderId="68" xfId="0" applyNumberFormat="1" applyFont="1" applyBorder="1" applyAlignment="1">
      <alignment horizontal="center"/>
    </xf>
    <xf numFmtId="49" fontId="30" fillId="0" borderId="67" xfId="0" applyNumberFormat="1" applyFont="1" applyBorder="1" applyAlignment="1">
      <alignment horizontal="center"/>
    </xf>
    <xf numFmtId="49" fontId="30" fillId="0" borderId="69" xfId="0" applyNumberFormat="1" applyFont="1" applyBorder="1" applyAlignment="1">
      <alignment horizontal="center"/>
    </xf>
    <xf numFmtId="3" fontId="30" fillId="0" borderId="69" xfId="0" applyNumberFormat="1" applyFont="1" applyBorder="1" applyAlignment="1" applyProtection="1">
      <alignment horizontal="right"/>
      <protection locked="0"/>
    </xf>
    <xf numFmtId="3" fontId="30" fillId="0" borderId="69" xfId="0" applyNumberFormat="1" applyFont="1" applyFill="1" applyBorder="1" applyAlignment="1" applyProtection="1">
      <alignment/>
      <protection locked="0"/>
    </xf>
    <xf numFmtId="3" fontId="30" fillId="0" borderId="68" xfId="0" applyNumberFormat="1" applyFont="1" applyBorder="1" applyAlignment="1" applyProtection="1">
      <alignment/>
      <protection locked="0"/>
    </xf>
    <xf numFmtId="3" fontId="30" fillId="0" borderId="67" xfId="0" applyNumberFormat="1" applyFont="1" applyBorder="1" applyAlignment="1" applyProtection="1">
      <alignment/>
      <protection locked="0"/>
    </xf>
    <xf numFmtId="3" fontId="30" fillId="0" borderId="70" xfId="0" applyNumberFormat="1" applyFont="1" applyBorder="1" applyAlignment="1" applyProtection="1">
      <alignment/>
      <protection locked="0"/>
    </xf>
    <xf numFmtId="3" fontId="30" fillId="0" borderId="67" xfId="0" applyNumberFormat="1" applyFont="1" applyFill="1" applyBorder="1" applyAlignment="1" applyProtection="1">
      <alignment/>
      <protection locked="0"/>
    </xf>
    <xf numFmtId="3" fontId="30" fillId="0" borderId="69" xfId="0" applyNumberFormat="1" applyFont="1" applyBorder="1" applyAlignment="1" applyProtection="1">
      <alignment/>
      <protection locked="0"/>
    </xf>
    <xf numFmtId="0" fontId="30" fillId="0" borderId="2" xfId="0" applyFont="1" applyFill="1" applyBorder="1" applyAlignment="1">
      <alignment/>
    </xf>
    <xf numFmtId="49" fontId="30" fillId="0" borderId="0" xfId="0" applyNumberFormat="1" applyFont="1" applyBorder="1" applyAlignment="1">
      <alignment horizontal="center"/>
    </xf>
    <xf numFmtId="49" fontId="30" fillId="0" borderId="2" xfId="0" applyNumberFormat="1" applyFont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3" fontId="30" fillId="0" borderId="17" xfId="0" applyNumberFormat="1" applyFont="1" applyBorder="1" applyAlignment="1" applyProtection="1">
      <alignment horizontal="right"/>
      <protection locked="0"/>
    </xf>
    <xf numFmtId="3" fontId="30" fillId="0" borderId="17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3" fontId="30" fillId="0" borderId="2" xfId="0" applyNumberFormat="1" applyFont="1" applyBorder="1" applyAlignment="1" applyProtection="1">
      <alignment/>
      <protection locked="0"/>
    </xf>
    <xf numFmtId="3" fontId="30" fillId="0" borderId="66" xfId="0" applyNumberFormat="1" applyFont="1" applyBorder="1" applyAlignment="1" applyProtection="1">
      <alignment/>
      <protection locked="0"/>
    </xf>
    <xf numFmtId="3" fontId="30" fillId="0" borderId="2" xfId="0" applyNumberFormat="1" applyFont="1" applyFill="1" applyBorder="1" applyAlignment="1" applyProtection="1">
      <alignment/>
      <protection locked="0"/>
    </xf>
    <xf numFmtId="3" fontId="30" fillId="0" borderId="17" xfId="0" applyNumberFormat="1" applyFont="1" applyBorder="1" applyAlignment="1" applyProtection="1">
      <alignment/>
      <protection locked="0"/>
    </xf>
    <xf numFmtId="49" fontId="30" fillId="0" borderId="71" xfId="0" applyNumberFormat="1" applyFont="1" applyBorder="1" applyAlignment="1">
      <alignment horizontal="center"/>
    </xf>
    <xf numFmtId="49" fontId="30" fillId="0" borderId="72" xfId="0" applyNumberFormat="1" applyFont="1" applyBorder="1" applyAlignment="1">
      <alignment horizontal="center"/>
    </xf>
    <xf numFmtId="49" fontId="30" fillId="0" borderId="73" xfId="0" applyNumberFormat="1" applyFont="1" applyBorder="1" applyAlignment="1">
      <alignment horizontal="center"/>
    </xf>
    <xf numFmtId="3" fontId="30" fillId="0" borderId="73" xfId="0" applyNumberFormat="1" applyFont="1" applyBorder="1" applyAlignment="1" applyProtection="1">
      <alignment horizontal="right"/>
      <protection locked="0"/>
    </xf>
    <xf numFmtId="3" fontId="30" fillId="0" borderId="73" xfId="0" applyNumberFormat="1" applyFont="1" applyFill="1" applyBorder="1" applyAlignment="1" applyProtection="1">
      <alignment/>
      <protection locked="0"/>
    </xf>
    <xf numFmtId="3" fontId="30" fillId="0" borderId="71" xfId="0" applyNumberFormat="1" applyFont="1" applyBorder="1" applyAlignment="1" applyProtection="1">
      <alignment/>
      <protection locked="0"/>
    </xf>
    <xf numFmtId="3" fontId="30" fillId="0" borderId="72" xfId="0" applyNumberFormat="1" applyFont="1" applyBorder="1" applyAlignment="1" applyProtection="1">
      <alignment/>
      <protection locked="0"/>
    </xf>
    <xf numFmtId="3" fontId="30" fillId="0" borderId="74" xfId="0" applyNumberFormat="1" applyFont="1" applyBorder="1" applyAlignment="1" applyProtection="1">
      <alignment/>
      <protection locked="0"/>
    </xf>
    <xf numFmtId="3" fontId="30" fillId="0" borderId="72" xfId="0" applyNumberFormat="1" applyFont="1" applyFill="1" applyBorder="1" applyAlignment="1" applyProtection="1">
      <alignment/>
      <protection locked="0"/>
    </xf>
    <xf numFmtId="3" fontId="30" fillId="0" borderId="73" xfId="0" applyNumberFormat="1" applyFont="1" applyBorder="1" applyAlignment="1" applyProtection="1">
      <alignment/>
      <protection locked="0"/>
    </xf>
    <xf numFmtId="0" fontId="30" fillId="0" borderId="72" xfId="0" applyFont="1" applyFill="1" applyBorder="1" applyAlignment="1">
      <alignment/>
    </xf>
    <xf numFmtId="0" fontId="30" fillId="0" borderId="2" xfId="0" applyFont="1" applyBorder="1" applyAlignment="1">
      <alignment horizontal="right"/>
    </xf>
    <xf numFmtId="3" fontId="30" fillId="0" borderId="75" xfId="0" applyNumberFormat="1" applyFont="1" applyFill="1" applyBorder="1" applyAlignment="1" applyProtection="1">
      <alignment/>
      <protection locked="0"/>
    </xf>
    <xf numFmtId="3" fontId="30" fillId="0" borderId="59" xfId="0" applyNumberFormat="1" applyFont="1" applyBorder="1" applyAlignment="1" applyProtection="1">
      <alignment/>
      <protection locked="0"/>
    </xf>
    <xf numFmtId="49" fontId="30" fillId="0" borderId="11" xfId="0" applyNumberFormat="1" applyFont="1" applyBorder="1" applyAlignment="1">
      <alignment horizontal="center"/>
    </xf>
    <xf numFmtId="49" fontId="30" fillId="0" borderId="9" xfId="0" applyNumberFormat="1" applyFont="1" applyBorder="1" applyAlignment="1">
      <alignment horizontal="center"/>
    </xf>
    <xf numFmtId="49" fontId="30" fillId="0" borderId="75" xfId="0" applyNumberFormat="1" applyFont="1" applyBorder="1" applyAlignment="1">
      <alignment horizontal="center"/>
    </xf>
    <xf numFmtId="3" fontId="30" fillId="0" borderId="75" xfId="0" applyNumberFormat="1" applyFont="1" applyBorder="1" applyAlignment="1" applyProtection="1">
      <alignment horizontal="right"/>
      <protection locked="0"/>
    </xf>
    <xf numFmtId="3" fontId="30" fillId="0" borderId="11" xfId="0" applyNumberFormat="1" applyFont="1" applyBorder="1" applyAlignment="1" applyProtection="1">
      <alignment/>
      <protection locked="0"/>
    </xf>
    <xf numFmtId="3" fontId="30" fillId="0" borderId="9" xfId="0" applyNumberFormat="1" applyFont="1" applyBorder="1" applyAlignment="1" applyProtection="1">
      <alignment/>
      <protection locked="0"/>
    </xf>
    <xf numFmtId="3" fontId="30" fillId="0" borderId="76" xfId="0" applyNumberFormat="1" applyFont="1" applyBorder="1" applyAlignment="1" applyProtection="1">
      <alignment/>
      <protection locked="0"/>
    </xf>
    <xf numFmtId="3" fontId="30" fillId="0" borderId="9" xfId="0" applyNumberFormat="1" applyFont="1" applyFill="1" applyBorder="1" applyAlignment="1" applyProtection="1">
      <alignment/>
      <protection locked="0"/>
    </xf>
    <xf numFmtId="3" fontId="30" fillId="0" borderId="75" xfId="0" applyNumberFormat="1" applyFont="1" applyBorder="1" applyAlignment="1" applyProtection="1">
      <alignment/>
      <protection locked="0"/>
    </xf>
    <xf numFmtId="0" fontId="30" fillId="0" borderId="4" xfId="0" applyFont="1" applyBorder="1" applyAlignment="1">
      <alignment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49" fontId="30" fillId="0" borderId="77" xfId="0" applyNumberFormat="1" applyFont="1" applyBorder="1" applyAlignment="1">
      <alignment horizontal="center"/>
    </xf>
    <xf numFmtId="3" fontId="30" fillId="0" borderId="77" xfId="0" applyNumberFormat="1" applyFont="1" applyBorder="1" applyAlignment="1" applyProtection="1">
      <alignment horizontal="right"/>
      <protection locked="0"/>
    </xf>
    <xf numFmtId="3" fontId="30" fillId="0" borderId="7" xfId="0" applyNumberFormat="1" applyFont="1" applyBorder="1" applyAlignment="1" applyProtection="1">
      <alignment/>
      <protection locked="0"/>
    </xf>
    <xf numFmtId="3" fontId="30" fillId="0" borderId="4" xfId="0" applyNumberFormat="1" applyFont="1" applyBorder="1" applyAlignment="1" applyProtection="1">
      <alignment/>
      <protection locked="0"/>
    </xf>
    <xf numFmtId="3" fontId="30" fillId="0" borderId="78" xfId="0" applyNumberFormat="1" applyFont="1" applyBorder="1" applyAlignment="1" applyProtection="1">
      <alignment/>
      <protection locked="0"/>
    </xf>
    <xf numFmtId="3" fontId="30" fillId="0" borderId="77" xfId="0" applyNumberFormat="1" applyFont="1" applyBorder="1" applyAlignment="1" applyProtection="1">
      <alignment/>
      <protection locked="0"/>
    </xf>
    <xf numFmtId="3" fontId="30" fillId="0" borderId="14" xfId="0" applyNumberFormat="1" applyFont="1" applyBorder="1" applyAlignment="1" applyProtection="1">
      <alignment/>
      <protection locked="0"/>
    </xf>
    <xf numFmtId="3" fontId="30" fillId="0" borderId="4" xfId="0" applyNumberFormat="1" applyFont="1" applyFill="1" applyBorder="1" applyAlignment="1" applyProtection="1">
      <alignment/>
      <protection locked="0"/>
    </xf>
    <xf numFmtId="3" fontId="30" fillId="0" borderId="77" xfId="0" applyNumberFormat="1" applyFont="1" applyFill="1" applyBorder="1" applyAlignment="1" applyProtection="1">
      <alignment/>
      <protection locked="0"/>
    </xf>
    <xf numFmtId="0" fontId="30" fillId="4" borderId="12" xfId="0" applyFont="1" applyFill="1" applyBorder="1" applyAlignment="1">
      <alignment/>
    </xf>
    <xf numFmtId="0" fontId="30" fillId="4" borderId="12" xfId="0" applyFont="1" applyFill="1" applyBorder="1" applyAlignment="1">
      <alignment horizontal="center"/>
    </xf>
    <xf numFmtId="0" fontId="30" fillId="4" borderId="13" xfId="0" applyFont="1" applyFill="1" applyBorder="1" applyAlignment="1">
      <alignment/>
    </xf>
    <xf numFmtId="3" fontId="30" fillId="4" borderId="12" xfId="0" applyNumberFormat="1" applyFont="1" applyFill="1" applyBorder="1" applyAlignment="1" applyProtection="1">
      <alignment horizontal="right"/>
      <protection locked="0"/>
    </xf>
    <xf numFmtId="3" fontId="30" fillId="4" borderId="13" xfId="0" applyNumberFormat="1" applyFont="1" applyFill="1" applyBorder="1" applyAlignment="1" applyProtection="1">
      <alignment/>
      <protection locked="0"/>
    </xf>
    <xf numFmtId="3" fontId="30" fillId="4" borderId="12" xfId="0" applyNumberFormat="1" applyFont="1" applyFill="1" applyBorder="1" applyAlignment="1" applyProtection="1">
      <alignment/>
      <protection locked="0"/>
    </xf>
    <xf numFmtId="0" fontId="30" fillId="0" borderId="79" xfId="0" applyFont="1" applyBorder="1" applyAlignment="1">
      <alignment/>
    </xf>
    <xf numFmtId="0" fontId="30" fillId="0" borderId="80" xfId="0" applyFont="1" applyBorder="1" applyAlignment="1">
      <alignment/>
    </xf>
    <xf numFmtId="0" fontId="30" fillId="0" borderId="80" xfId="0" applyFont="1" applyBorder="1" applyAlignment="1">
      <alignment horizontal="center"/>
    </xf>
    <xf numFmtId="3" fontId="30" fillId="0" borderId="80" xfId="0" applyNumberFormat="1" applyFont="1" applyBorder="1" applyAlignment="1">
      <alignment/>
    </xf>
    <xf numFmtId="3" fontId="30" fillId="0" borderId="80" xfId="0" applyNumberFormat="1" applyFont="1" applyFill="1" applyBorder="1" applyAlignment="1" applyProtection="1">
      <alignment/>
      <protection locked="0"/>
    </xf>
    <xf numFmtId="3" fontId="30" fillId="0" borderId="80" xfId="0" applyNumberFormat="1" applyFont="1" applyBorder="1" applyAlignment="1" applyProtection="1">
      <alignment/>
      <protection locked="0"/>
    </xf>
    <xf numFmtId="3" fontId="30" fillId="0" borderId="81" xfId="0" applyNumberFormat="1" applyFont="1" applyBorder="1" applyAlignment="1">
      <alignment/>
    </xf>
    <xf numFmtId="0" fontId="30" fillId="0" borderId="82" xfId="0" applyFont="1" applyBorder="1" applyAlignment="1">
      <alignment/>
    </xf>
    <xf numFmtId="0" fontId="30" fillId="0" borderId="83" xfId="0" applyFont="1" applyBorder="1" applyAlignment="1">
      <alignment/>
    </xf>
    <xf numFmtId="0" fontId="30" fillId="0" borderId="83" xfId="0" applyFont="1" applyBorder="1" applyAlignment="1">
      <alignment horizontal="center"/>
    </xf>
    <xf numFmtId="3" fontId="30" fillId="0" borderId="83" xfId="0" applyNumberFormat="1" applyFont="1" applyBorder="1" applyAlignment="1">
      <alignment/>
    </xf>
    <xf numFmtId="3" fontId="30" fillId="0" borderId="83" xfId="0" applyNumberFormat="1" applyFont="1" applyFill="1" applyBorder="1" applyAlignment="1" applyProtection="1">
      <alignment/>
      <protection locked="0"/>
    </xf>
    <xf numFmtId="3" fontId="30" fillId="0" borderId="83" xfId="0" applyNumberFormat="1" applyFont="1" applyBorder="1" applyAlignment="1" applyProtection="1">
      <alignment/>
      <protection locked="0"/>
    </xf>
    <xf numFmtId="0" fontId="30" fillId="5" borderId="12" xfId="0" applyFont="1" applyFill="1" applyBorder="1" applyAlignment="1">
      <alignment/>
    </xf>
    <xf numFmtId="0" fontId="33" fillId="5" borderId="12" xfId="0" applyFont="1" applyFill="1" applyBorder="1" applyAlignment="1">
      <alignment/>
    </xf>
    <xf numFmtId="3" fontId="30" fillId="5" borderId="12" xfId="0" applyNumberFormat="1" applyFont="1" applyFill="1" applyBorder="1" applyAlignment="1">
      <alignment/>
    </xf>
    <xf numFmtId="3" fontId="30" fillId="5" borderId="65" xfId="0" applyNumberFormat="1" applyFont="1" applyFill="1" applyBorder="1" applyAlignment="1">
      <alignment/>
    </xf>
    <xf numFmtId="3" fontId="30" fillId="5" borderId="6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37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/>
    </xf>
    <xf numFmtId="0" fontId="1" fillId="0" borderId="88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85" xfId="0" applyFont="1" applyBorder="1" applyAlignment="1">
      <alignment/>
    </xf>
    <xf numFmtId="3" fontId="9" fillId="0" borderId="17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0" fontId="9" fillId="0" borderId="86" xfId="0" applyFont="1" applyBorder="1" applyAlignment="1">
      <alignment horizontal="center"/>
    </xf>
    <xf numFmtId="0" fontId="9" fillId="0" borderId="87" xfId="0" applyFont="1" applyBorder="1" applyAlignment="1">
      <alignment/>
    </xf>
    <xf numFmtId="0" fontId="9" fillId="0" borderId="65" xfId="0" applyFont="1" applyBorder="1" applyAlignment="1">
      <alignment horizontal="center"/>
    </xf>
    <xf numFmtId="0" fontId="9" fillId="0" borderId="52" xfId="0" applyFont="1" applyBorder="1" applyAlignment="1">
      <alignment/>
    </xf>
    <xf numFmtId="0" fontId="9" fillId="0" borderId="52" xfId="0" applyFont="1" applyBorder="1" applyAlignment="1">
      <alignment horizontal="center"/>
    </xf>
    <xf numFmtId="3" fontId="10" fillId="0" borderId="64" xfId="0" applyNumberFormat="1" applyFont="1" applyBorder="1" applyAlignment="1">
      <alignment horizontal="right"/>
    </xf>
    <xf numFmtId="0" fontId="10" fillId="0" borderId="52" xfId="0" applyFont="1" applyBorder="1" applyAlignment="1">
      <alignment/>
    </xf>
    <xf numFmtId="0" fontId="9" fillId="0" borderId="89" xfId="0" applyFont="1" applyBorder="1" applyAlignment="1">
      <alignment horizontal="center"/>
    </xf>
    <xf numFmtId="0" fontId="10" fillId="0" borderId="90" xfId="0" applyFont="1" applyBorder="1" applyAlignment="1">
      <alignment/>
    </xf>
    <xf numFmtId="0" fontId="9" fillId="0" borderId="90" xfId="0" applyFont="1" applyBorder="1" applyAlignment="1">
      <alignment horizontal="center"/>
    </xf>
    <xf numFmtId="3" fontId="10" fillId="0" borderId="61" xfId="0" applyNumberFormat="1" applyFont="1" applyBorder="1" applyAlignment="1">
      <alignment horizontal="right"/>
    </xf>
    <xf numFmtId="0" fontId="9" fillId="0" borderId="85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3" fontId="9" fillId="0" borderId="2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14" fillId="0" borderId="86" xfId="0" applyFont="1" applyBorder="1" applyAlignment="1">
      <alignment horizontal="center"/>
    </xf>
    <xf numFmtId="3" fontId="34" fillId="0" borderId="2" xfId="0" applyNumberFormat="1" applyFont="1" applyBorder="1" applyAlignment="1">
      <alignment horizontal="center"/>
    </xf>
    <xf numFmtId="49" fontId="34" fillId="0" borderId="17" xfId="0" applyNumberFormat="1" applyFont="1" applyBorder="1" applyAlignment="1">
      <alignment horizontal="center"/>
    </xf>
    <xf numFmtId="0" fontId="34" fillId="0" borderId="66" xfId="0" applyFont="1" applyBorder="1" applyAlignment="1">
      <alignment/>
    </xf>
    <xf numFmtId="3" fontId="34" fillId="0" borderId="2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34" fillId="0" borderId="64" xfId="0" applyNumberFormat="1" applyFont="1" applyBorder="1" applyAlignment="1">
      <alignment/>
    </xf>
    <xf numFmtId="0" fontId="34" fillId="0" borderId="65" xfId="0" applyFont="1" applyBorder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49" fontId="34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84" xfId="0" applyFont="1" applyBorder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3" fontId="1" fillId="0" borderId="4" xfId="0" applyNumberFormat="1" applyFont="1" applyBorder="1" applyAlignment="1">
      <alignment vertical="center" wrapText="1"/>
    </xf>
    <xf numFmtId="1" fontId="20" fillId="0" borderId="18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1" fillId="0" borderId="19" xfId="0" applyFont="1" applyFill="1" applyBorder="1" applyAlignment="1">
      <alignment/>
    </xf>
    <xf numFmtId="0" fontId="30" fillId="0" borderId="4" xfId="0" applyFont="1" applyBorder="1" applyAlignment="1">
      <alignment vertical="center" wrapText="1"/>
    </xf>
    <xf numFmtId="0" fontId="2" fillId="0" borderId="19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1" fontId="1" fillId="0" borderId="2" xfId="0" applyNumberFormat="1" applyFont="1" applyFill="1" applyBorder="1" applyAlignment="1">
      <alignment horizontal="right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/>
    </xf>
    <xf numFmtId="1" fontId="1" fillId="0" borderId="2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4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3" fontId="30" fillId="0" borderId="21" xfId="0" applyNumberFormat="1" applyFont="1" applyBorder="1" applyAlignment="1" applyProtection="1">
      <alignment horizontal="right"/>
      <protection locked="0"/>
    </xf>
    <xf numFmtId="3" fontId="30" fillId="0" borderId="21" xfId="0" applyNumberFormat="1" applyFont="1" applyFill="1" applyBorder="1" applyAlignment="1" applyProtection="1">
      <alignment/>
      <protection locked="0"/>
    </xf>
    <xf numFmtId="3" fontId="30" fillId="0" borderId="22" xfId="0" applyNumberFormat="1" applyFont="1" applyBorder="1" applyAlignment="1" applyProtection="1">
      <alignment/>
      <protection locked="0"/>
    </xf>
    <xf numFmtId="3" fontId="30" fillId="0" borderId="24" xfId="0" applyNumberFormat="1" applyFont="1" applyBorder="1" applyAlignment="1" applyProtection="1">
      <alignment/>
      <protection locked="0"/>
    </xf>
    <xf numFmtId="3" fontId="30" fillId="0" borderId="28" xfId="0" applyNumberFormat="1" applyFont="1" applyBorder="1" applyAlignment="1" applyProtection="1">
      <alignment/>
      <protection locked="0"/>
    </xf>
    <xf numFmtId="3" fontId="30" fillId="0" borderId="24" xfId="0" applyNumberFormat="1" applyFont="1" applyFill="1" applyBorder="1" applyAlignment="1" applyProtection="1">
      <alignment/>
      <protection locked="0"/>
    </xf>
    <xf numFmtId="3" fontId="30" fillId="0" borderId="21" xfId="0" applyNumberFormat="1" applyFont="1" applyBorder="1" applyAlignment="1" applyProtection="1">
      <alignment/>
      <protection locked="0"/>
    </xf>
    <xf numFmtId="0" fontId="30" fillId="0" borderId="24" xfId="0" applyFont="1" applyFill="1" applyBorder="1" applyAlignment="1">
      <alignment vertical="center" wrapText="1"/>
    </xf>
    <xf numFmtId="0" fontId="1" fillId="0" borderId="83" xfId="0" applyFont="1" applyBorder="1" applyAlignment="1">
      <alignment/>
    </xf>
    <xf numFmtId="0" fontId="30" fillId="0" borderId="37" xfId="0" applyFont="1" applyFill="1" applyBorder="1" applyAlignment="1">
      <alignment/>
    </xf>
    <xf numFmtId="3" fontId="1" fillId="0" borderId="4" xfId="0" applyNumberFormat="1" applyFont="1" applyBorder="1" applyAlignment="1">
      <alignment vertical="center" wrapText="1"/>
    </xf>
    <xf numFmtId="3" fontId="38" fillId="2" borderId="5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65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" fillId="0" borderId="6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1" fillId="0" borderId="52" xfId="0" applyFont="1" applyBorder="1" applyAlignment="1">
      <alignment/>
    </xf>
    <xf numFmtId="3" fontId="1" fillId="0" borderId="64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34" fillId="0" borderId="17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3" fontId="34" fillId="0" borderId="2" xfId="0" applyNumberFormat="1" applyFont="1" applyBorder="1" applyAlignment="1">
      <alignment horizontal="right"/>
    </xf>
    <xf numFmtId="0" fontId="34" fillId="0" borderId="2" xfId="0" applyFont="1" applyBorder="1" applyAlignment="1">
      <alignment horizontal="center"/>
    </xf>
    <xf numFmtId="49" fontId="34" fillId="0" borderId="2" xfId="0" applyNumberFormat="1" applyFont="1" applyBorder="1" applyAlignment="1">
      <alignment/>
    </xf>
    <xf numFmtId="0" fontId="2" fillId="0" borderId="83" xfId="0" applyFont="1" applyBorder="1" applyAlignment="1">
      <alignment horizontal="left"/>
    </xf>
    <xf numFmtId="0" fontId="2" fillId="0" borderId="83" xfId="0" applyFont="1" applyBorder="1" applyAlignment="1">
      <alignment/>
    </xf>
    <xf numFmtId="3" fontId="2" fillId="0" borderId="83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84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94" xfId="0" applyFont="1" applyBorder="1" applyAlignment="1">
      <alignment/>
    </xf>
    <xf numFmtId="0" fontId="9" fillId="0" borderId="9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5" xfId="0" applyFont="1" applyBorder="1" applyAlignment="1">
      <alignment/>
    </xf>
    <xf numFmtId="0" fontId="9" fillId="0" borderId="9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97" xfId="0" applyFont="1" applyBorder="1" applyAlignment="1">
      <alignment/>
    </xf>
    <xf numFmtId="0" fontId="9" fillId="0" borderId="87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99" xfId="0" applyFont="1" applyFill="1" applyBorder="1" applyAlignment="1">
      <alignment/>
    </xf>
    <xf numFmtId="3" fontId="9" fillId="0" borderId="83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3" fontId="9" fillId="0" borderId="85" xfId="0" applyNumberFormat="1" applyFont="1" applyBorder="1" applyAlignment="1">
      <alignment horizontal="right"/>
    </xf>
    <xf numFmtId="3" fontId="9" fillId="0" borderId="96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100" xfId="0" applyFont="1" applyFill="1" applyBorder="1" applyAlignment="1">
      <alignment/>
    </xf>
    <xf numFmtId="3" fontId="9" fillId="0" borderId="38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1" xfId="0" applyFont="1" applyBorder="1" applyAlignment="1">
      <alignment/>
    </xf>
    <xf numFmtId="3" fontId="9" fillId="0" borderId="102" xfId="0" applyNumberFormat="1" applyFont="1" applyBorder="1" applyAlignment="1">
      <alignment horizontal="right"/>
    </xf>
    <xf numFmtId="3" fontId="9" fillId="0" borderId="103" xfId="0" applyNumberFormat="1" applyFont="1" applyBorder="1" applyAlignment="1">
      <alignment horizontal="right"/>
    </xf>
    <xf numFmtId="3" fontId="9" fillId="0" borderId="75" xfId="0" applyNumberFormat="1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00" xfId="0" applyFont="1" applyBorder="1" applyAlignment="1">
      <alignment/>
    </xf>
    <xf numFmtId="3" fontId="9" fillId="0" borderId="38" xfId="0" applyNumberFormat="1" applyFont="1" applyBorder="1" applyAlignment="1">
      <alignment horizontal="right"/>
    </xf>
    <xf numFmtId="3" fontId="9" fillId="0" borderId="104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105" xfId="0" applyNumberFormat="1" applyFont="1" applyBorder="1" applyAlignment="1">
      <alignment horizontal="right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100" xfId="0" applyFont="1" applyBorder="1" applyAlignment="1">
      <alignment/>
    </xf>
    <xf numFmtId="3" fontId="10" fillId="0" borderId="38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/>
    </xf>
    <xf numFmtId="0" fontId="23" fillId="0" borderId="13" xfId="0" applyFont="1" applyFill="1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right" vertical="top"/>
    </xf>
    <xf numFmtId="3" fontId="23" fillId="0" borderId="12" xfId="0" applyNumberFormat="1" applyFont="1" applyFill="1" applyBorder="1" applyAlignment="1">
      <alignment horizontal="right" vertical="top"/>
    </xf>
    <xf numFmtId="49" fontId="1" fillId="0" borderId="26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3" fontId="1" fillId="0" borderId="26" xfId="0" applyNumberFormat="1" applyFont="1" applyFill="1" applyBorder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right" vertical="top"/>
    </xf>
    <xf numFmtId="3" fontId="2" fillId="0" borderId="24" xfId="0" applyNumberFormat="1" applyFont="1" applyFill="1" applyBorder="1" applyAlignment="1">
      <alignment horizontal="right" vertical="top"/>
    </xf>
    <xf numFmtId="0" fontId="1" fillId="0" borderId="24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right" vertical="top"/>
    </xf>
    <xf numFmtId="3" fontId="37" fillId="0" borderId="106" xfId="0" applyNumberFormat="1" applyFont="1" applyBorder="1" applyAlignment="1">
      <alignment/>
    </xf>
    <xf numFmtId="3" fontId="37" fillId="0" borderId="107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/>
    </xf>
    <xf numFmtId="3" fontId="28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0" fillId="0" borderId="9" xfId="0" applyFont="1" applyFill="1" applyBorder="1" applyAlignment="1">
      <alignment vertical="center" wrapText="1"/>
    </xf>
    <xf numFmtId="3" fontId="30" fillId="0" borderId="10" xfId="0" applyNumberFormat="1" applyFont="1" applyBorder="1" applyAlignment="1" applyProtection="1">
      <alignment/>
      <protection locked="0"/>
    </xf>
    <xf numFmtId="0" fontId="30" fillId="0" borderId="10" xfId="0" applyFont="1" applyFill="1" applyBorder="1" applyAlignment="1">
      <alignment vertical="center" wrapText="1"/>
    </xf>
    <xf numFmtId="49" fontId="30" fillId="0" borderId="29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0" fillId="0" borderId="108" xfId="0" applyNumberFormat="1" applyFont="1" applyBorder="1" applyAlignment="1">
      <alignment horizontal="center"/>
    </xf>
    <xf numFmtId="3" fontId="30" fillId="0" borderId="108" xfId="0" applyNumberFormat="1" applyFont="1" applyBorder="1" applyAlignment="1" applyProtection="1">
      <alignment horizontal="right"/>
      <protection locked="0"/>
    </xf>
    <xf numFmtId="3" fontId="30" fillId="0" borderId="108" xfId="0" applyNumberFormat="1" applyFont="1" applyFill="1" applyBorder="1" applyAlignment="1" applyProtection="1">
      <alignment/>
      <protection locked="0"/>
    </xf>
    <xf numFmtId="3" fontId="30" fillId="0" borderId="29" xfId="0" applyNumberFormat="1" applyFont="1" applyBorder="1" applyAlignment="1" applyProtection="1">
      <alignment/>
      <protection locked="0"/>
    </xf>
    <xf numFmtId="3" fontId="30" fillId="0" borderId="109" xfId="0" applyNumberFormat="1" applyFont="1" applyBorder="1" applyAlignment="1" applyProtection="1">
      <alignment/>
      <protection locked="0"/>
    </xf>
    <xf numFmtId="3" fontId="30" fillId="0" borderId="10" xfId="0" applyNumberFormat="1" applyFont="1" applyFill="1" applyBorder="1" applyAlignment="1" applyProtection="1">
      <alignment/>
      <protection locked="0"/>
    </xf>
    <xf numFmtId="3" fontId="30" fillId="0" borderId="108" xfId="0" applyNumberFormat="1" applyFont="1" applyBorder="1" applyAlignment="1" applyProtection="1">
      <alignment/>
      <protection locked="0"/>
    </xf>
    <xf numFmtId="0" fontId="30" fillId="0" borderId="24" xfId="0" applyFont="1" applyFill="1" applyBorder="1" applyAlignment="1">
      <alignment/>
    </xf>
    <xf numFmtId="3" fontId="30" fillId="4" borderId="65" xfId="0" applyNumberFormat="1" applyFont="1" applyFill="1" applyBorder="1" applyAlignment="1" applyProtection="1">
      <alignment/>
      <protection locked="0"/>
    </xf>
    <xf numFmtId="3" fontId="30" fillId="0" borderId="110" xfId="0" applyNumberFormat="1" applyFont="1" applyBorder="1" applyAlignment="1">
      <alignment/>
    </xf>
    <xf numFmtId="3" fontId="30" fillId="0" borderId="99" xfId="0" applyNumberFormat="1" applyFont="1" applyBorder="1" applyAlignment="1">
      <alignment/>
    </xf>
    <xf numFmtId="3" fontId="30" fillId="4" borderId="64" xfId="0" applyNumberFormat="1" applyFont="1" applyFill="1" applyBorder="1" applyAlignment="1" applyProtection="1">
      <alignment/>
      <protection locked="0"/>
    </xf>
    <xf numFmtId="0" fontId="30" fillId="0" borderId="111" xfId="0" applyFont="1" applyBorder="1" applyAlignment="1">
      <alignment/>
    </xf>
    <xf numFmtId="0" fontId="30" fillId="0" borderId="112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6" xfId="0" applyFont="1" applyBorder="1" applyAlignment="1">
      <alignment/>
    </xf>
    <xf numFmtId="0" fontId="41" fillId="0" borderId="17" xfId="0" applyFont="1" applyFill="1" applyBorder="1" applyAlignment="1">
      <alignment/>
    </xf>
    <xf numFmtId="0" fontId="2" fillId="0" borderId="28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3" fontId="37" fillId="0" borderId="113" xfId="0" applyNumberFormat="1" applyFont="1" applyBorder="1" applyAlignment="1">
      <alignment/>
    </xf>
    <xf numFmtId="0" fontId="1" fillId="0" borderId="114" xfId="0" applyFont="1" applyBorder="1" applyAlignment="1">
      <alignment/>
    </xf>
    <xf numFmtId="0" fontId="1" fillId="0" borderId="115" xfId="0" applyFont="1" applyBorder="1" applyAlignment="1">
      <alignment/>
    </xf>
    <xf numFmtId="3" fontId="1" fillId="0" borderId="115" xfId="0" applyNumberFormat="1" applyFont="1" applyBorder="1" applyAlignment="1">
      <alignment/>
    </xf>
    <xf numFmtId="3" fontId="38" fillId="0" borderId="83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49" fontId="42" fillId="0" borderId="12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center"/>
    </xf>
    <xf numFmtId="0" fontId="1" fillId="0" borderId="85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3" fontId="1" fillId="0" borderId="21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37" xfId="0" applyFont="1" applyBorder="1" applyAlignment="1">
      <alignment/>
    </xf>
    <xf numFmtId="0" fontId="45" fillId="0" borderId="84" xfId="0" applyFont="1" applyBorder="1" applyAlignment="1">
      <alignment/>
    </xf>
    <xf numFmtId="0" fontId="45" fillId="0" borderId="63" xfId="0" applyFont="1" applyBorder="1" applyAlignment="1">
      <alignment/>
    </xf>
    <xf numFmtId="0" fontId="45" fillId="0" borderId="66" xfId="0" applyFont="1" applyBorder="1" applyAlignment="1">
      <alignment/>
    </xf>
    <xf numFmtId="0" fontId="45" fillId="0" borderId="85" xfId="0" applyFont="1" applyBorder="1" applyAlignment="1">
      <alignment/>
    </xf>
    <xf numFmtId="0" fontId="45" fillId="0" borderId="85" xfId="0" applyFont="1" applyBorder="1" applyAlignment="1">
      <alignment horizontal="center"/>
    </xf>
    <xf numFmtId="0" fontId="45" fillId="0" borderId="86" xfId="0" applyFont="1" applyBorder="1" applyAlignment="1">
      <alignment/>
    </xf>
    <xf numFmtId="0" fontId="45" fillId="0" borderId="87" xfId="0" applyFont="1" applyBorder="1" applyAlignment="1">
      <alignment/>
    </xf>
    <xf numFmtId="0" fontId="45" fillId="0" borderId="8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3" fontId="45" fillId="0" borderId="85" xfId="0" applyNumberFormat="1" applyFont="1" applyBorder="1" applyAlignment="1">
      <alignment/>
    </xf>
    <xf numFmtId="0" fontId="45" fillId="0" borderId="116" xfId="0" applyFont="1" applyBorder="1" applyAlignment="1">
      <alignment/>
    </xf>
    <xf numFmtId="3" fontId="45" fillId="0" borderId="116" xfId="0" applyNumberFormat="1" applyFont="1" applyBorder="1" applyAlignment="1">
      <alignment/>
    </xf>
    <xf numFmtId="172" fontId="45" fillId="0" borderId="87" xfId="0" applyNumberFormat="1" applyFont="1" applyBorder="1" applyAlignment="1">
      <alignment/>
    </xf>
    <xf numFmtId="0" fontId="44" fillId="0" borderId="66" xfId="0" applyFont="1" applyBorder="1" applyAlignment="1">
      <alignment horizontal="center"/>
    </xf>
    <xf numFmtId="0" fontId="44" fillId="0" borderId="85" xfId="0" applyFont="1" applyBorder="1" applyAlignment="1">
      <alignment/>
    </xf>
    <xf numFmtId="3" fontId="44" fillId="0" borderId="85" xfId="0" applyNumberFormat="1" applyFont="1" applyBorder="1" applyAlignment="1">
      <alignment/>
    </xf>
    <xf numFmtId="0" fontId="44" fillId="0" borderId="117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83" xfId="0" applyFont="1" applyBorder="1" applyAlignment="1">
      <alignment horizontal="left"/>
    </xf>
    <xf numFmtId="3" fontId="1" fillId="0" borderId="83" xfId="0" applyNumberFormat="1" applyFont="1" applyBorder="1" applyAlignment="1">
      <alignment/>
    </xf>
    <xf numFmtId="3" fontId="37" fillId="0" borderId="56" xfId="0" applyNumberFormat="1" applyFont="1" applyBorder="1" applyAlignment="1">
      <alignment/>
    </xf>
    <xf numFmtId="0" fontId="30" fillId="0" borderId="4" xfId="0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right" vertical="top"/>
    </xf>
    <xf numFmtId="1" fontId="5" fillId="0" borderId="1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top"/>
    </xf>
    <xf numFmtId="3" fontId="1" fillId="0" borderId="77" xfId="0" applyNumberFormat="1" applyFont="1" applyBorder="1" applyAlignment="1">
      <alignment/>
    </xf>
    <xf numFmtId="4" fontId="1" fillId="0" borderId="37" xfId="0" applyNumberFormat="1" applyFont="1" applyFill="1" applyBorder="1" applyAlignment="1">
      <alignment horizontal="center"/>
    </xf>
    <xf numFmtId="4" fontId="1" fillId="0" borderId="64" xfId="0" applyNumberFormat="1" applyFont="1" applyFill="1" applyBorder="1" applyAlignment="1">
      <alignment horizontal="center"/>
    </xf>
    <xf numFmtId="3" fontId="1" fillId="0" borderId="65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0" fontId="30" fillId="0" borderId="13" xfId="0" applyFont="1" applyBorder="1" applyAlignment="1">
      <alignment horizontal="right"/>
    </xf>
    <xf numFmtId="0" fontId="26" fillId="0" borderId="13" xfId="0" applyFont="1" applyBorder="1" applyAlignment="1">
      <alignment/>
    </xf>
    <xf numFmtId="0" fontId="30" fillId="0" borderId="64" xfId="0" applyFont="1" applyBorder="1" applyAlignment="1">
      <alignment/>
    </xf>
    <xf numFmtId="0" fontId="30" fillId="0" borderId="20" xfId="0" applyFont="1" applyBorder="1" applyAlignment="1">
      <alignment horizontal="right"/>
    </xf>
    <xf numFmtId="0" fontId="30" fillId="0" borderId="4" xfId="0" applyFont="1" applyFill="1" applyBorder="1" applyAlignment="1">
      <alignment/>
    </xf>
    <xf numFmtId="0" fontId="30" fillId="0" borderId="4" xfId="0" applyFont="1" applyBorder="1" applyAlignment="1">
      <alignment horizontal="right"/>
    </xf>
    <xf numFmtId="3" fontId="30" fillId="0" borderId="2" xfId="0" applyNumberFormat="1" applyFont="1" applyBorder="1" applyAlignment="1" applyProtection="1">
      <alignment horizontal="right"/>
      <protection locked="0"/>
    </xf>
    <xf numFmtId="3" fontId="30" fillId="0" borderId="4" xfId="0" applyNumberFormat="1" applyFont="1" applyBorder="1" applyAlignment="1" applyProtection="1">
      <alignment horizontal="right"/>
      <protection locked="0"/>
    </xf>
    <xf numFmtId="3" fontId="30" fillId="0" borderId="3" xfId="0" applyNumberFormat="1" applyFont="1" applyBorder="1" applyAlignment="1" applyProtection="1">
      <alignment horizontal="right"/>
      <protection locked="0"/>
    </xf>
    <xf numFmtId="0" fontId="33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3" fontId="33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2" fillId="0" borderId="37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64" xfId="0" applyNumberFormat="1" applyFont="1" applyFill="1" applyBorder="1" applyAlignment="1">
      <alignment horizontal="center"/>
    </xf>
    <xf numFmtId="3" fontId="2" fillId="0" borderId="66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42.625" style="0" customWidth="1"/>
    <col min="3" max="3" width="4.875" style="0" customWidth="1"/>
    <col min="4" max="4" width="5.875" style="0" customWidth="1"/>
    <col min="5" max="5" width="4.625" style="0" customWidth="1"/>
    <col min="6" max="9" width="10.875" style="0" customWidth="1"/>
  </cols>
  <sheetData>
    <row r="1" ht="12.75">
      <c r="B1" s="52" t="s">
        <v>999</v>
      </c>
    </row>
    <row r="2" ht="12.75">
      <c r="B2" s="52" t="s">
        <v>871</v>
      </c>
    </row>
    <row r="3" ht="12.75">
      <c r="B3" s="52" t="s">
        <v>936</v>
      </c>
    </row>
    <row r="4" spans="1:9" ht="15">
      <c r="A4" s="55"/>
      <c r="B4" s="56"/>
      <c r="C4" s="57" t="s">
        <v>154</v>
      </c>
      <c r="D4" s="57"/>
      <c r="E4" s="58"/>
      <c r="F4" s="58"/>
      <c r="G4" s="58"/>
      <c r="H4" s="58"/>
      <c r="I4" s="58"/>
    </row>
    <row r="5" spans="1:9" ht="13.5" thickBot="1">
      <c r="A5" s="55"/>
      <c r="B5" s="59"/>
      <c r="C5" s="60"/>
      <c r="D5" s="60"/>
      <c r="E5" s="61"/>
      <c r="F5" s="61"/>
      <c r="G5" s="61"/>
      <c r="H5" s="61"/>
      <c r="I5" s="61"/>
    </row>
    <row r="6" spans="1:9" ht="14.25" thickBot="1" thickTop="1">
      <c r="A6" s="62"/>
      <c r="B6" s="63" t="s">
        <v>626</v>
      </c>
      <c r="C6" s="64"/>
      <c r="D6" s="183"/>
      <c r="E6" s="65"/>
      <c r="F6" s="280" t="s">
        <v>776</v>
      </c>
      <c r="G6" s="701" t="s">
        <v>0</v>
      </c>
      <c r="H6" s="702" t="s">
        <v>1</v>
      </c>
      <c r="I6" s="65" t="s">
        <v>776</v>
      </c>
    </row>
    <row r="7" spans="1:9" ht="13.5" thickTop="1">
      <c r="A7" s="66"/>
      <c r="B7" s="67"/>
      <c r="C7" s="103" t="s">
        <v>627</v>
      </c>
      <c r="D7" s="184" t="s">
        <v>416</v>
      </c>
      <c r="E7" s="68" t="s">
        <v>312</v>
      </c>
      <c r="F7" s="68" t="s">
        <v>413</v>
      </c>
      <c r="G7" s="280" t="s">
        <v>2</v>
      </c>
      <c r="H7" s="65" t="s">
        <v>998</v>
      </c>
      <c r="I7" s="68" t="s">
        <v>5</v>
      </c>
    </row>
    <row r="8" spans="1:9" ht="13.5" thickBot="1">
      <c r="A8" s="66"/>
      <c r="B8" s="67" t="s">
        <v>417</v>
      </c>
      <c r="C8" s="124" t="s">
        <v>418</v>
      </c>
      <c r="D8" s="185"/>
      <c r="E8" s="70"/>
      <c r="F8" s="70" t="s">
        <v>153</v>
      </c>
      <c r="G8" s="70" t="s">
        <v>3</v>
      </c>
      <c r="H8" s="70" t="s">
        <v>4</v>
      </c>
      <c r="I8" s="70" t="s">
        <v>6</v>
      </c>
    </row>
    <row r="9" spans="1:9" ht="15" thickBot="1" thickTop="1">
      <c r="A9" s="290" t="s">
        <v>628</v>
      </c>
      <c r="B9" s="291" t="s">
        <v>441</v>
      </c>
      <c r="C9" s="292"/>
      <c r="D9" s="293"/>
      <c r="E9" s="294"/>
      <c r="F9" s="294">
        <f>SUM(F10+F40+F55+F79+F88+F94+F101)</f>
        <v>14963528</v>
      </c>
      <c r="G9" s="294">
        <f>SUM(G10+G40+G55+G79+G88+G94+G101)</f>
        <v>13862</v>
      </c>
      <c r="H9" s="294">
        <f>SUM(H10+H40+H55+H79+H88+H94+H101)</f>
        <v>0</v>
      </c>
      <c r="I9" s="294">
        <f>SUM(I10+I40+I55+I79+I88+I94+I101)</f>
        <v>14977390</v>
      </c>
    </row>
    <row r="10" spans="1:9" ht="14.25" thickTop="1">
      <c r="A10" s="295" t="s">
        <v>394</v>
      </c>
      <c r="B10" s="296" t="s">
        <v>789</v>
      </c>
      <c r="C10" s="297"/>
      <c r="D10" s="298"/>
      <c r="E10" s="299"/>
      <c r="F10" s="300">
        <f>SUM(F11+F34+F36+F38)</f>
        <v>8157708</v>
      </c>
      <c r="G10" s="300">
        <f>SUM(G11+G34+G36+G38)</f>
        <v>0</v>
      </c>
      <c r="H10" s="300">
        <f>SUM(H11+H34+H36+H38)</f>
        <v>0</v>
      </c>
      <c r="I10" s="300">
        <f>SUM(I11+I34+I36+I38)</f>
        <v>8157708</v>
      </c>
    </row>
    <row r="11" spans="1:9" ht="38.25">
      <c r="A11" s="78" t="s">
        <v>418</v>
      </c>
      <c r="B11" s="281" t="s">
        <v>867</v>
      </c>
      <c r="C11" s="110" t="s">
        <v>723</v>
      </c>
      <c r="D11" s="189"/>
      <c r="E11" s="257"/>
      <c r="F11" s="76">
        <f>SUM(F12+F13+F19+F32+F33)</f>
        <v>7602783</v>
      </c>
      <c r="G11" s="76">
        <f>SUM(G12+G13+G19+G32+G33)</f>
        <v>0</v>
      </c>
      <c r="H11" s="76">
        <f>SUM(H12+H13+H19+H32+H33)</f>
        <v>0</v>
      </c>
      <c r="I11" s="76">
        <f>SUM(I12+I13+I19+I32+I33)</f>
        <v>7602783</v>
      </c>
    </row>
    <row r="12" spans="1:9" ht="12.75">
      <c r="A12" s="225">
        <v>1</v>
      </c>
      <c r="B12" s="85" t="s">
        <v>347</v>
      </c>
      <c r="C12" s="112"/>
      <c r="D12" s="117" t="s">
        <v>374</v>
      </c>
      <c r="E12" s="258" t="s">
        <v>317</v>
      </c>
      <c r="F12" s="73">
        <v>21700</v>
      </c>
      <c r="G12" s="73"/>
      <c r="H12" s="73"/>
      <c r="I12" s="73">
        <f>SUM(F12+G12-H12)</f>
        <v>21700</v>
      </c>
    </row>
    <row r="13" spans="1:9" ht="51">
      <c r="A13" s="225">
        <v>2</v>
      </c>
      <c r="B13" s="627" t="s">
        <v>788</v>
      </c>
      <c r="C13" s="112"/>
      <c r="D13" s="117" t="s">
        <v>315</v>
      </c>
      <c r="E13" s="258"/>
      <c r="F13" s="73">
        <f>SUM(F14:F18)</f>
        <v>4508617</v>
      </c>
      <c r="G13" s="73">
        <f>SUM(G14:G18)</f>
        <v>0</v>
      </c>
      <c r="H13" s="73">
        <f>SUM(H14:H18)</f>
        <v>0</v>
      </c>
      <c r="I13" s="73">
        <f>SUM(I14:I18)</f>
        <v>4508617</v>
      </c>
    </row>
    <row r="14" spans="1:9" ht="12.75">
      <c r="A14" s="71"/>
      <c r="B14" s="195" t="s">
        <v>640</v>
      </c>
      <c r="C14" s="105"/>
      <c r="D14" s="106" t="s">
        <v>418</v>
      </c>
      <c r="E14" s="258" t="s">
        <v>318</v>
      </c>
      <c r="F14" s="73">
        <v>4079750</v>
      </c>
      <c r="G14" s="73"/>
      <c r="H14" s="73"/>
      <c r="I14" s="73">
        <f>SUM(F14+G14-H14)</f>
        <v>4079750</v>
      </c>
    </row>
    <row r="15" spans="1:9" ht="12.75">
      <c r="A15" s="71"/>
      <c r="B15" s="120" t="s">
        <v>638</v>
      </c>
      <c r="C15" s="106"/>
      <c r="D15" s="106" t="s">
        <v>418</v>
      </c>
      <c r="E15" s="258" t="s">
        <v>319</v>
      </c>
      <c r="F15" s="73">
        <v>97095</v>
      </c>
      <c r="G15" s="73"/>
      <c r="H15" s="73"/>
      <c r="I15" s="73">
        <f>SUM(F15+G15-H15)</f>
        <v>97095</v>
      </c>
    </row>
    <row r="16" spans="1:9" ht="12.75">
      <c r="A16" s="71"/>
      <c r="B16" s="77" t="s">
        <v>639</v>
      </c>
      <c r="C16" s="106"/>
      <c r="D16" s="106" t="s">
        <v>418</v>
      </c>
      <c r="E16" s="258" t="s">
        <v>320</v>
      </c>
      <c r="F16" s="73">
        <v>51077</v>
      </c>
      <c r="G16" s="73"/>
      <c r="H16" s="73"/>
      <c r="I16" s="73">
        <f>SUM(F16+G16-H16)</f>
        <v>51077</v>
      </c>
    </row>
    <row r="17" spans="1:9" ht="12.75">
      <c r="A17" s="71"/>
      <c r="B17" s="77" t="s">
        <v>641</v>
      </c>
      <c r="C17" s="106"/>
      <c r="D17" s="106" t="s">
        <v>418</v>
      </c>
      <c r="E17" s="258" t="s">
        <v>321</v>
      </c>
      <c r="F17" s="73">
        <v>185195</v>
      </c>
      <c r="G17" s="73"/>
      <c r="H17" s="73"/>
      <c r="I17" s="73">
        <f>SUM(F17+G17-H17)</f>
        <v>185195</v>
      </c>
    </row>
    <row r="18" spans="1:9" ht="12.75">
      <c r="A18" s="71"/>
      <c r="B18" s="77" t="s">
        <v>717</v>
      </c>
      <c r="C18" s="106"/>
      <c r="D18" s="106" t="s">
        <v>418</v>
      </c>
      <c r="E18" s="258" t="s">
        <v>323</v>
      </c>
      <c r="F18" s="73">
        <v>95500</v>
      </c>
      <c r="G18" s="73"/>
      <c r="H18" s="73"/>
      <c r="I18" s="73">
        <f>SUM(F18+G18-H18)</f>
        <v>95500</v>
      </c>
    </row>
    <row r="19" spans="1:9" ht="51">
      <c r="A19" s="225">
        <v>3</v>
      </c>
      <c r="B19" s="627" t="s">
        <v>498</v>
      </c>
      <c r="C19" s="628"/>
      <c r="D19" s="487" t="s">
        <v>790</v>
      </c>
      <c r="E19" s="262"/>
      <c r="F19" s="88">
        <f>SUM(F20:F31)</f>
        <v>2689866</v>
      </c>
      <c r="G19" s="88">
        <f>SUM(G20:G31)</f>
        <v>0</v>
      </c>
      <c r="H19" s="88">
        <f>SUM(H20:H31)</f>
        <v>0</v>
      </c>
      <c r="I19" s="88">
        <f>SUM(I20:I31)</f>
        <v>2689866</v>
      </c>
    </row>
    <row r="20" spans="1:9" ht="12.75">
      <c r="A20" s="71"/>
      <c r="B20" s="195" t="s">
        <v>640</v>
      </c>
      <c r="C20" s="105"/>
      <c r="D20" s="106" t="s">
        <v>418</v>
      </c>
      <c r="E20" s="258" t="s">
        <v>318</v>
      </c>
      <c r="F20" s="73">
        <v>1677292</v>
      </c>
      <c r="G20" s="73"/>
      <c r="H20" s="73"/>
      <c r="I20" s="73">
        <f aca="true" t="shared" si="0" ref="I20:I33">SUM(F20+G20-H20)</f>
        <v>1677292</v>
      </c>
    </row>
    <row r="21" spans="1:9" ht="12.75">
      <c r="A21" s="71"/>
      <c r="B21" s="120" t="s">
        <v>638</v>
      </c>
      <c r="C21" s="106"/>
      <c r="D21" s="106" t="s">
        <v>418</v>
      </c>
      <c r="E21" s="258" t="s">
        <v>319</v>
      </c>
      <c r="F21" s="73">
        <v>507658</v>
      </c>
      <c r="G21" s="73"/>
      <c r="H21" s="73"/>
      <c r="I21" s="73">
        <f t="shared" si="0"/>
        <v>507658</v>
      </c>
    </row>
    <row r="22" spans="1:9" ht="12.75">
      <c r="A22" s="71"/>
      <c r="B22" s="77" t="s">
        <v>639</v>
      </c>
      <c r="C22" s="106"/>
      <c r="D22" s="106" t="s">
        <v>418</v>
      </c>
      <c r="E22" s="258" t="s">
        <v>320</v>
      </c>
      <c r="F22" s="73">
        <v>10865</v>
      </c>
      <c r="G22" s="73"/>
      <c r="H22" s="73"/>
      <c r="I22" s="73">
        <f t="shared" si="0"/>
        <v>10865</v>
      </c>
    </row>
    <row r="23" spans="1:9" ht="12.75">
      <c r="A23" s="71"/>
      <c r="B23" s="77" t="s">
        <v>641</v>
      </c>
      <c r="C23" s="106"/>
      <c r="D23" s="106" t="s">
        <v>418</v>
      </c>
      <c r="E23" s="258" t="s">
        <v>321</v>
      </c>
      <c r="F23" s="73">
        <v>172001</v>
      </c>
      <c r="G23" s="73"/>
      <c r="H23" s="73"/>
      <c r="I23" s="73">
        <f t="shared" si="0"/>
        <v>172001</v>
      </c>
    </row>
    <row r="24" spans="1:9" ht="12.75">
      <c r="A24" s="71"/>
      <c r="B24" s="77" t="s">
        <v>642</v>
      </c>
      <c r="C24" s="106"/>
      <c r="D24" s="106" t="s">
        <v>418</v>
      </c>
      <c r="E24" s="258" t="s">
        <v>322</v>
      </c>
      <c r="F24" s="73">
        <v>45000</v>
      </c>
      <c r="G24" s="73"/>
      <c r="H24" s="73"/>
      <c r="I24" s="73">
        <f t="shared" si="0"/>
        <v>45000</v>
      </c>
    </row>
    <row r="25" spans="1:9" ht="12.75">
      <c r="A25" s="71"/>
      <c r="B25" s="77" t="s">
        <v>645</v>
      </c>
      <c r="C25" s="106"/>
      <c r="D25" s="106" t="s">
        <v>418</v>
      </c>
      <c r="E25" s="258" t="s">
        <v>324</v>
      </c>
      <c r="F25" s="73">
        <v>11750</v>
      </c>
      <c r="G25" s="73"/>
      <c r="H25" s="73"/>
      <c r="I25" s="73">
        <f t="shared" si="0"/>
        <v>11750</v>
      </c>
    </row>
    <row r="26" spans="1:9" ht="12.75">
      <c r="A26" s="71"/>
      <c r="B26" s="77" t="s">
        <v>718</v>
      </c>
      <c r="C26" s="106"/>
      <c r="D26" s="106" t="s">
        <v>418</v>
      </c>
      <c r="E26" s="258" t="s">
        <v>326</v>
      </c>
      <c r="F26" s="73">
        <v>30500</v>
      </c>
      <c r="G26" s="73"/>
      <c r="H26" s="73"/>
      <c r="I26" s="73">
        <f t="shared" si="0"/>
        <v>30500</v>
      </c>
    </row>
    <row r="27" spans="1:9" ht="12.75">
      <c r="A27" s="71"/>
      <c r="B27" s="77" t="s">
        <v>719</v>
      </c>
      <c r="C27" s="106"/>
      <c r="D27" s="106" t="s">
        <v>418</v>
      </c>
      <c r="E27" s="258" t="s">
        <v>327</v>
      </c>
      <c r="F27" s="73">
        <v>11000</v>
      </c>
      <c r="G27" s="73"/>
      <c r="H27" s="73"/>
      <c r="I27" s="73">
        <f t="shared" si="0"/>
        <v>11000</v>
      </c>
    </row>
    <row r="28" spans="1:9" ht="12.75">
      <c r="A28" s="71"/>
      <c r="B28" s="77" t="s">
        <v>720</v>
      </c>
      <c r="C28" s="106"/>
      <c r="D28" s="106" t="s">
        <v>418</v>
      </c>
      <c r="E28" s="258" t="s">
        <v>328</v>
      </c>
      <c r="F28" s="73">
        <v>2500</v>
      </c>
      <c r="G28" s="73"/>
      <c r="H28" s="73"/>
      <c r="I28" s="73">
        <f t="shared" si="0"/>
        <v>2500</v>
      </c>
    </row>
    <row r="29" spans="1:9" ht="12.75">
      <c r="A29" s="71"/>
      <c r="B29" s="77" t="s">
        <v>713</v>
      </c>
      <c r="C29" s="106"/>
      <c r="D29" s="106" t="s">
        <v>418</v>
      </c>
      <c r="E29" s="258" t="s">
        <v>328</v>
      </c>
      <c r="F29" s="73">
        <v>20000</v>
      </c>
      <c r="G29" s="73"/>
      <c r="H29" s="73"/>
      <c r="I29" s="73">
        <f t="shared" si="0"/>
        <v>20000</v>
      </c>
    </row>
    <row r="30" spans="1:9" ht="12.75">
      <c r="A30" s="71"/>
      <c r="B30" s="77" t="s">
        <v>756</v>
      </c>
      <c r="C30" s="106"/>
      <c r="D30" s="106" t="s">
        <v>418</v>
      </c>
      <c r="E30" s="258" t="s">
        <v>331</v>
      </c>
      <c r="F30" s="73">
        <v>1300</v>
      </c>
      <c r="G30" s="73"/>
      <c r="H30" s="73"/>
      <c r="I30" s="73">
        <f t="shared" si="0"/>
        <v>1300</v>
      </c>
    </row>
    <row r="31" spans="1:9" ht="12.75">
      <c r="A31" s="71"/>
      <c r="B31" s="77" t="s">
        <v>717</v>
      </c>
      <c r="C31" s="106"/>
      <c r="D31" s="106" t="s">
        <v>418</v>
      </c>
      <c r="E31" s="258" t="s">
        <v>323</v>
      </c>
      <c r="F31" s="73">
        <v>200000</v>
      </c>
      <c r="G31" s="73"/>
      <c r="H31" s="73"/>
      <c r="I31" s="73">
        <f t="shared" si="0"/>
        <v>200000</v>
      </c>
    </row>
    <row r="32" spans="1:9" ht="12.75">
      <c r="A32" s="71" t="s">
        <v>457</v>
      </c>
      <c r="B32" s="77" t="s">
        <v>646</v>
      </c>
      <c r="C32" s="106"/>
      <c r="D32" s="125" t="s">
        <v>375</v>
      </c>
      <c r="E32" s="258" t="s">
        <v>325</v>
      </c>
      <c r="F32" s="73">
        <v>330000</v>
      </c>
      <c r="G32" s="73"/>
      <c r="H32" s="73"/>
      <c r="I32" s="73">
        <f t="shared" si="0"/>
        <v>330000</v>
      </c>
    </row>
    <row r="33" spans="1:9" ht="12.75">
      <c r="A33" s="71" t="s">
        <v>225</v>
      </c>
      <c r="B33" s="74" t="s">
        <v>633</v>
      </c>
      <c r="C33" s="108"/>
      <c r="D33" s="187" t="s">
        <v>376</v>
      </c>
      <c r="E33" s="258" t="s">
        <v>329</v>
      </c>
      <c r="F33" s="73">
        <v>52600</v>
      </c>
      <c r="G33" s="73"/>
      <c r="H33" s="73"/>
      <c r="I33" s="73">
        <f t="shared" si="0"/>
        <v>52600</v>
      </c>
    </row>
    <row r="34" spans="1:9" ht="12.75">
      <c r="A34" s="222">
        <v>4</v>
      </c>
      <c r="B34" s="121" t="s">
        <v>685</v>
      </c>
      <c r="C34" s="114" t="s">
        <v>560</v>
      </c>
      <c r="D34" s="114"/>
      <c r="E34" s="260"/>
      <c r="F34" s="92">
        <f>F35</f>
        <v>243225</v>
      </c>
      <c r="G34" s="92">
        <f>G35</f>
        <v>0</v>
      </c>
      <c r="H34" s="92">
        <f>H35</f>
        <v>0</v>
      </c>
      <c r="I34" s="92">
        <f>I35</f>
        <v>243225</v>
      </c>
    </row>
    <row r="35" spans="1:9" ht="12.75">
      <c r="A35" s="71"/>
      <c r="B35" s="83" t="s">
        <v>346</v>
      </c>
      <c r="C35" s="105" t="s">
        <v>418</v>
      </c>
      <c r="D35" s="106" t="s">
        <v>567</v>
      </c>
      <c r="E35" s="258" t="s">
        <v>750</v>
      </c>
      <c r="F35" s="73">
        <v>243225</v>
      </c>
      <c r="G35" s="73"/>
      <c r="H35" s="73"/>
      <c r="I35" s="73">
        <f>SUM(F35+G35-H35)</f>
        <v>243225</v>
      </c>
    </row>
    <row r="36" spans="1:9" ht="12.75">
      <c r="A36" s="222">
        <v>5</v>
      </c>
      <c r="B36" s="82" t="s">
        <v>684</v>
      </c>
      <c r="C36" s="109" t="s">
        <v>590</v>
      </c>
      <c r="D36" s="114"/>
      <c r="E36" s="260"/>
      <c r="F36" s="92">
        <f>F37</f>
        <v>265000</v>
      </c>
      <c r="G36" s="92">
        <f>G37</f>
        <v>0</v>
      </c>
      <c r="H36" s="92">
        <f>H37</f>
        <v>0</v>
      </c>
      <c r="I36" s="92">
        <f>I37</f>
        <v>265000</v>
      </c>
    </row>
    <row r="37" spans="1:9" ht="12.75">
      <c r="A37" s="71"/>
      <c r="B37" s="83" t="s">
        <v>344</v>
      </c>
      <c r="C37" s="105" t="s">
        <v>418</v>
      </c>
      <c r="D37" s="106" t="s">
        <v>592</v>
      </c>
      <c r="E37" s="258" t="s">
        <v>330</v>
      </c>
      <c r="F37" s="73">
        <v>265000</v>
      </c>
      <c r="G37" s="73"/>
      <c r="H37" s="73"/>
      <c r="I37" s="73">
        <f>SUM(F37+G37-H37)</f>
        <v>265000</v>
      </c>
    </row>
    <row r="38" spans="1:9" ht="12.75">
      <c r="A38" s="225">
        <v>6</v>
      </c>
      <c r="B38" s="84" t="s">
        <v>512</v>
      </c>
      <c r="C38" s="110" t="s">
        <v>513</v>
      </c>
      <c r="D38" s="107"/>
      <c r="E38" s="257"/>
      <c r="F38" s="76">
        <f>F39</f>
        <v>46700</v>
      </c>
      <c r="G38" s="76">
        <f>G39</f>
        <v>0</v>
      </c>
      <c r="H38" s="76">
        <f>H39</f>
        <v>0</v>
      </c>
      <c r="I38" s="76">
        <f>I39</f>
        <v>46700</v>
      </c>
    </row>
    <row r="39" spans="1:9" ht="12.75">
      <c r="A39" s="78"/>
      <c r="B39" s="85" t="s">
        <v>345</v>
      </c>
      <c r="C39" s="110"/>
      <c r="D39" s="117" t="s">
        <v>270</v>
      </c>
      <c r="E39" s="258" t="s">
        <v>332</v>
      </c>
      <c r="F39" s="73">
        <v>46700</v>
      </c>
      <c r="G39" s="73"/>
      <c r="H39" s="73"/>
      <c r="I39" s="73">
        <f>SUM(F39+G39-H39)</f>
        <v>46700</v>
      </c>
    </row>
    <row r="40" spans="1:9" ht="13.5">
      <c r="A40" s="235" t="s">
        <v>395</v>
      </c>
      <c r="B40" s="306" t="s">
        <v>686</v>
      </c>
      <c r="C40" s="236"/>
      <c r="D40" s="233"/>
      <c r="E40" s="259"/>
      <c r="F40" s="234">
        <f>SUM(F41+F43+F53)</f>
        <v>1573450</v>
      </c>
      <c r="G40" s="234">
        <f>SUM(G41+G43+G53)</f>
        <v>0</v>
      </c>
      <c r="H40" s="234">
        <f>SUM(H41+H43+H53)</f>
        <v>0</v>
      </c>
      <c r="I40" s="234">
        <f>SUM(I41+I43+I53)</f>
        <v>1573450</v>
      </c>
    </row>
    <row r="41" spans="1:9" ht="12.75">
      <c r="A41" s="222">
        <v>1</v>
      </c>
      <c r="B41" s="91" t="s">
        <v>752</v>
      </c>
      <c r="C41" s="109" t="s">
        <v>754</v>
      </c>
      <c r="D41" s="186"/>
      <c r="E41" s="260"/>
      <c r="F41" s="92">
        <f>F42</f>
        <v>3253</v>
      </c>
      <c r="G41" s="92">
        <f>G42</f>
        <v>0</v>
      </c>
      <c r="H41" s="92">
        <f>H42</f>
        <v>0</v>
      </c>
      <c r="I41" s="92">
        <f>I42</f>
        <v>3253</v>
      </c>
    </row>
    <row r="42" spans="1:9" ht="12.75">
      <c r="A42" s="71"/>
      <c r="B42" s="74" t="s">
        <v>755</v>
      </c>
      <c r="C42" s="105"/>
      <c r="D42" s="106" t="s">
        <v>753</v>
      </c>
      <c r="E42" s="258" t="s">
        <v>333</v>
      </c>
      <c r="F42" s="73">
        <v>3253</v>
      </c>
      <c r="G42" s="73"/>
      <c r="H42" s="73"/>
      <c r="I42" s="73">
        <f>SUM(F42+G42-H42)</f>
        <v>3253</v>
      </c>
    </row>
    <row r="43" spans="1:9" ht="15.75" customHeight="1">
      <c r="A43" s="225">
        <v>2</v>
      </c>
      <c r="B43" s="79" t="s">
        <v>683</v>
      </c>
      <c r="C43" s="107" t="s">
        <v>482</v>
      </c>
      <c r="D43" s="188"/>
      <c r="E43" s="257"/>
      <c r="F43" s="76">
        <f>SUM(F44)</f>
        <v>1550197</v>
      </c>
      <c r="G43" s="76">
        <f>SUM(G44)</f>
        <v>0</v>
      </c>
      <c r="H43" s="76">
        <f>SUM(H44)</f>
        <v>0</v>
      </c>
      <c r="I43" s="76">
        <f>SUM(I44)</f>
        <v>1550197</v>
      </c>
    </row>
    <row r="44" spans="1:9" ht="15.75" customHeight="1">
      <c r="A44" s="78"/>
      <c r="B44" s="209" t="s">
        <v>433</v>
      </c>
      <c r="C44" s="117"/>
      <c r="D44" s="210" t="s">
        <v>484</v>
      </c>
      <c r="E44" s="258"/>
      <c r="F44" s="73">
        <f>SUM(F45:F52)</f>
        <v>1550197</v>
      </c>
      <c r="G44" s="73">
        <f>SUM(G45:G52)</f>
        <v>0</v>
      </c>
      <c r="H44" s="73">
        <f>SUM(H45:H52)</f>
        <v>0</v>
      </c>
      <c r="I44" s="73">
        <f>SUM(I45:I52)</f>
        <v>1550197</v>
      </c>
    </row>
    <row r="45" spans="1:9" ht="12.75">
      <c r="A45" s="71"/>
      <c r="B45" s="77" t="s">
        <v>379</v>
      </c>
      <c r="C45" s="106"/>
      <c r="D45" s="125" t="s">
        <v>418</v>
      </c>
      <c r="E45" s="258" t="s">
        <v>334</v>
      </c>
      <c r="F45" s="73">
        <v>226927</v>
      </c>
      <c r="G45" s="73"/>
      <c r="H45" s="73"/>
      <c r="I45" s="73">
        <f aca="true" t="shared" si="1" ref="I45:I52">SUM(F45+G45-H45)</f>
        <v>226927</v>
      </c>
    </row>
    <row r="46" spans="1:9" ht="12.75">
      <c r="A46" s="80"/>
      <c r="B46" s="81" t="s">
        <v>316</v>
      </c>
      <c r="C46" s="106"/>
      <c r="D46" s="125" t="s">
        <v>418</v>
      </c>
      <c r="E46" s="261" t="s">
        <v>331</v>
      </c>
      <c r="F46" s="73">
        <v>7200</v>
      </c>
      <c r="G46" s="73"/>
      <c r="H46" s="73"/>
      <c r="I46" s="73">
        <f t="shared" si="1"/>
        <v>7200</v>
      </c>
    </row>
    <row r="47" spans="1:9" ht="12.75">
      <c r="A47" s="80"/>
      <c r="B47" s="81" t="s">
        <v>380</v>
      </c>
      <c r="C47" s="106"/>
      <c r="D47" s="125" t="s">
        <v>418</v>
      </c>
      <c r="E47" s="261" t="s">
        <v>333</v>
      </c>
      <c r="F47" s="73">
        <v>68000</v>
      </c>
      <c r="G47" s="73"/>
      <c r="H47" s="73"/>
      <c r="I47" s="73">
        <f t="shared" si="1"/>
        <v>68000</v>
      </c>
    </row>
    <row r="48" spans="1:9" ht="12.75">
      <c r="A48" s="80"/>
      <c r="B48" s="81" t="s">
        <v>377</v>
      </c>
      <c r="C48" s="106"/>
      <c r="D48" s="125" t="s">
        <v>418</v>
      </c>
      <c r="E48" s="261" t="s">
        <v>336</v>
      </c>
      <c r="F48" s="73">
        <v>68930</v>
      </c>
      <c r="G48" s="73"/>
      <c r="H48" s="73"/>
      <c r="I48" s="73">
        <f t="shared" si="1"/>
        <v>68930</v>
      </c>
    </row>
    <row r="49" spans="1:9" ht="12.75">
      <c r="A49" s="80"/>
      <c r="B49" s="81" t="s">
        <v>378</v>
      </c>
      <c r="C49" s="106"/>
      <c r="D49" s="125" t="s">
        <v>418</v>
      </c>
      <c r="E49" s="261" t="s">
        <v>335</v>
      </c>
      <c r="F49" s="73">
        <v>1101140</v>
      </c>
      <c r="G49" s="73"/>
      <c r="H49" s="73"/>
      <c r="I49" s="73">
        <f t="shared" si="1"/>
        <v>1101140</v>
      </c>
    </row>
    <row r="50" spans="1:9" ht="12.75">
      <c r="A50" s="71"/>
      <c r="B50" s="77" t="s">
        <v>629</v>
      </c>
      <c r="C50" s="106"/>
      <c r="D50" s="125" t="s">
        <v>418</v>
      </c>
      <c r="E50" s="258" t="s">
        <v>332</v>
      </c>
      <c r="F50" s="73">
        <v>15000</v>
      </c>
      <c r="G50" s="73"/>
      <c r="H50" s="73"/>
      <c r="I50" s="73">
        <f t="shared" si="1"/>
        <v>15000</v>
      </c>
    </row>
    <row r="51" spans="1:9" ht="12.75">
      <c r="A51" s="71"/>
      <c r="B51" s="72" t="s">
        <v>763</v>
      </c>
      <c r="C51" s="104"/>
      <c r="D51" s="125" t="s">
        <v>418</v>
      </c>
      <c r="E51" s="258" t="s">
        <v>337</v>
      </c>
      <c r="F51" s="73">
        <v>5000</v>
      </c>
      <c r="G51" s="73"/>
      <c r="H51" s="73"/>
      <c r="I51" s="73">
        <f t="shared" si="1"/>
        <v>5000</v>
      </c>
    </row>
    <row r="52" spans="1:9" ht="12.75">
      <c r="A52" s="71"/>
      <c r="B52" s="74" t="s">
        <v>757</v>
      </c>
      <c r="C52" s="108"/>
      <c r="D52" s="187" t="s">
        <v>418</v>
      </c>
      <c r="E52" s="270" t="s">
        <v>337</v>
      </c>
      <c r="F52" s="93">
        <v>58000</v>
      </c>
      <c r="G52" s="93"/>
      <c r="H52" s="93"/>
      <c r="I52" s="73">
        <f t="shared" si="1"/>
        <v>58000</v>
      </c>
    </row>
    <row r="53" spans="1:9" ht="12.75">
      <c r="A53" s="226">
        <v>3</v>
      </c>
      <c r="B53" s="655" t="s">
        <v>350</v>
      </c>
      <c r="C53" s="196" t="s">
        <v>584</v>
      </c>
      <c r="D53" s="608"/>
      <c r="E53" s="488"/>
      <c r="F53" s="489">
        <f>F54</f>
        <v>20000</v>
      </c>
      <c r="G53" s="489">
        <f>G54</f>
        <v>0</v>
      </c>
      <c r="H53" s="489">
        <f>H54</f>
        <v>0</v>
      </c>
      <c r="I53" s="489">
        <f>I54</f>
        <v>20000</v>
      </c>
    </row>
    <row r="54" spans="1:9" ht="12.75">
      <c r="A54" s="71"/>
      <c r="B54" s="74" t="s">
        <v>351</v>
      </c>
      <c r="C54" s="108"/>
      <c r="D54" s="106" t="s">
        <v>820</v>
      </c>
      <c r="E54" s="258" t="s">
        <v>29</v>
      </c>
      <c r="F54" s="73">
        <v>20000</v>
      </c>
      <c r="G54" s="73"/>
      <c r="H54" s="73"/>
      <c r="I54" s="73">
        <f>SUM(F54+G54-H54)</f>
        <v>20000</v>
      </c>
    </row>
    <row r="55" spans="1:9" ht="13.5">
      <c r="A55" s="232" t="s">
        <v>396</v>
      </c>
      <c r="B55" s="301" t="s">
        <v>687</v>
      </c>
      <c r="C55" s="236"/>
      <c r="D55" s="237"/>
      <c r="E55" s="259"/>
      <c r="F55" s="234">
        <f>SUM(F56+F62+F64+F66+F75)</f>
        <v>187204</v>
      </c>
      <c r="G55" s="234">
        <f>SUM(G56+G62+G64+G66+G75)</f>
        <v>0</v>
      </c>
      <c r="H55" s="234">
        <f>SUM(H56+H62+H64+H66+H75)</f>
        <v>0</v>
      </c>
      <c r="I55" s="234">
        <f>SUM(I56+I62+I64+I66+I75)</f>
        <v>187204</v>
      </c>
    </row>
    <row r="56" spans="1:9" ht="12.75">
      <c r="A56" s="222">
        <v>1</v>
      </c>
      <c r="B56" s="121" t="s">
        <v>710</v>
      </c>
      <c r="C56" s="114" t="s">
        <v>493</v>
      </c>
      <c r="D56" s="114"/>
      <c r="E56" s="260"/>
      <c r="F56" s="92">
        <f>SUM(F57)</f>
        <v>15715</v>
      </c>
      <c r="G56" s="92">
        <f>SUM(G57)</f>
        <v>0</v>
      </c>
      <c r="H56" s="92">
        <f>SUM(H57)</f>
        <v>0</v>
      </c>
      <c r="I56" s="92">
        <f>SUM(I57)</f>
        <v>15715</v>
      </c>
    </row>
    <row r="57" spans="1:9" ht="12.75">
      <c r="A57" s="222"/>
      <c r="B57" s="120" t="s">
        <v>343</v>
      </c>
      <c r="C57" s="114"/>
      <c r="D57" s="125" t="s">
        <v>530</v>
      </c>
      <c r="E57" s="258"/>
      <c r="F57" s="73">
        <f>SUM(F58:F61)</f>
        <v>15715</v>
      </c>
      <c r="G57" s="73">
        <f>SUM(G58:G61)</f>
        <v>0</v>
      </c>
      <c r="H57" s="73">
        <f>SUM(H58:H61)</f>
        <v>0</v>
      </c>
      <c r="I57" s="73">
        <f>SUM(I58:I61)</f>
        <v>15715</v>
      </c>
    </row>
    <row r="58" spans="1:9" ht="12.75">
      <c r="A58" s="222"/>
      <c r="B58" s="120" t="s">
        <v>338</v>
      </c>
      <c r="C58" s="106"/>
      <c r="D58" s="125" t="s">
        <v>418</v>
      </c>
      <c r="E58" s="258" t="s">
        <v>750</v>
      </c>
      <c r="F58" s="73">
        <v>3000</v>
      </c>
      <c r="G58" s="73"/>
      <c r="H58" s="73"/>
      <c r="I58" s="73">
        <f>SUM(F58+G58-H58)</f>
        <v>3000</v>
      </c>
    </row>
    <row r="59" spans="1:9" ht="12.75">
      <c r="A59" s="222"/>
      <c r="B59" s="120" t="s">
        <v>339</v>
      </c>
      <c r="C59" s="106"/>
      <c r="D59" s="106" t="s">
        <v>418</v>
      </c>
      <c r="E59" s="258" t="s">
        <v>854</v>
      </c>
      <c r="F59" s="73">
        <v>3250</v>
      </c>
      <c r="G59" s="73"/>
      <c r="H59" s="73"/>
      <c r="I59" s="73">
        <f>SUM(F59+G59-H59)</f>
        <v>3250</v>
      </c>
    </row>
    <row r="60" spans="1:9" ht="12.75">
      <c r="A60" s="222"/>
      <c r="B60" s="74" t="s">
        <v>340</v>
      </c>
      <c r="C60" s="108"/>
      <c r="D60" s="187" t="s">
        <v>418</v>
      </c>
      <c r="E60" s="258" t="s">
        <v>332</v>
      </c>
      <c r="F60" s="73">
        <v>9465</v>
      </c>
      <c r="G60" s="73"/>
      <c r="H60" s="73"/>
      <c r="I60" s="73">
        <f>SUM(F60+G60-H60)</f>
        <v>9465</v>
      </c>
    </row>
    <row r="61" spans="1:9" ht="12.75">
      <c r="A61" s="222"/>
      <c r="B61" s="120" t="s">
        <v>846</v>
      </c>
      <c r="C61" s="106"/>
      <c r="D61" s="194"/>
      <c r="E61" s="258" t="s">
        <v>847</v>
      </c>
      <c r="F61" s="73">
        <v>0</v>
      </c>
      <c r="G61" s="73"/>
      <c r="H61" s="73"/>
      <c r="I61" s="73">
        <f>SUM(F61+G61-H61)</f>
        <v>0</v>
      </c>
    </row>
    <row r="62" spans="1:9" ht="38.25">
      <c r="A62" s="222">
        <v>2</v>
      </c>
      <c r="B62" s="281" t="s">
        <v>867</v>
      </c>
      <c r="C62" s="110" t="s">
        <v>723</v>
      </c>
      <c r="D62" s="106"/>
      <c r="E62" s="258"/>
      <c r="F62" s="88">
        <f>F63</f>
        <v>9400</v>
      </c>
      <c r="G62" s="88">
        <f>G63</f>
        <v>0</v>
      </c>
      <c r="H62" s="88">
        <f>H63</f>
        <v>0</v>
      </c>
      <c r="I62" s="88">
        <f>I63</f>
        <v>9400</v>
      </c>
    </row>
    <row r="63" spans="1:9" ht="25.5">
      <c r="A63" s="222"/>
      <c r="B63" s="485" t="s">
        <v>114</v>
      </c>
      <c r="C63" s="112"/>
      <c r="D63" s="117" t="s">
        <v>261</v>
      </c>
      <c r="E63" s="258" t="s">
        <v>750</v>
      </c>
      <c r="F63" s="73">
        <v>9400</v>
      </c>
      <c r="G63" s="73"/>
      <c r="H63" s="73"/>
      <c r="I63" s="73">
        <f>SUM(F63+G63-H63)</f>
        <v>9400</v>
      </c>
    </row>
    <row r="64" spans="1:9" ht="12.75">
      <c r="A64" s="222">
        <v>3</v>
      </c>
      <c r="B64" s="121" t="s">
        <v>689</v>
      </c>
      <c r="C64" s="114" t="s">
        <v>557</v>
      </c>
      <c r="D64" s="114"/>
      <c r="E64" s="260"/>
      <c r="F64" s="92">
        <f>SUM(F65:F65)</f>
        <v>15000</v>
      </c>
      <c r="G64" s="92">
        <f>SUM(G65:G65)</f>
        <v>0</v>
      </c>
      <c r="H64" s="92">
        <f>SUM(H65:H65)</f>
        <v>0</v>
      </c>
      <c r="I64" s="92">
        <f>SUM(I65:I65)</f>
        <v>15000</v>
      </c>
    </row>
    <row r="65" spans="1:9" ht="12.75">
      <c r="A65" s="89"/>
      <c r="B65" s="85" t="s">
        <v>570</v>
      </c>
      <c r="C65" s="112"/>
      <c r="D65" s="190" t="s">
        <v>722</v>
      </c>
      <c r="E65" s="258" t="s">
        <v>337</v>
      </c>
      <c r="F65" s="73">
        <v>15000</v>
      </c>
      <c r="G65" s="73"/>
      <c r="H65" s="73"/>
      <c r="I65" s="73">
        <f>SUM(F65+G65-H65)</f>
        <v>15000</v>
      </c>
    </row>
    <row r="66" spans="1:9" ht="12.75">
      <c r="A66" s="222">
        <v>4</v>
      </c>
      <c r="B66" s="82" t="s">
        <v>630</v>
      </c>
      <c r="C66" s="109" t="s">
        <v>560</v>
      </c>
      <c r="D66" s="114"/>
      <c r="E66" s="257"/>
      <c r="F66" s="76">
        <f>SUM(F67,F70,F73)</f>
        <v>41400</v>
      </c>
      <c r="G66" s="76">
        <f>SUM(G67,G70,G73)</f>
        <v>0</v>
      </c>
      <c r="H66" s="76">
        <f>SUM(H67,H70,H73)</f>
        <v>0</v>
      </c>
      <c r="I66" s="76">
        <f>SUM(I67,I70,I73)</f>
        <v>41400</v>
      </c>
    </row>
    <row r="67" spans="1:9" ht="12.75">
      <c r="A67" s="71" t="s">
        <v>455</v>
      </c>
      <c r="B67" s="83" t="s">
        <v>631</v>
      </c>
      <c r="C67" s="109"/>
      <c r="D67" s="106" t="s">
        <v>561</v>
      </c>
      <c r="E67" s="260"/>
      <c r="F67" s="73">
        <f>F68+F69</f>
        <v>24686</v>
      </c>
      <c r="G67" s="73">
        <f>G68+G69</f>
        <v>0</v>
      </c>
      <c r="H67" s="73">
        <f>H68+H69</f>
        <v>0</v>
      </c>
      <c r="I67" s="73">
        <f>I68+I69</f>
        <v>24686</v>
      </c>
    </row>
    <row r="68" spans="1:9" ht="12.75">
      <c r="A68" s="71"/>
      <c r="B68" s="83" t="s">
        <v>341</v>
      </c>
      <c r="C68" s="105"/>
      <c r="D68" s="106" t="s">
        <v>418</v>
      </c>
      <c r="E68" s="258" t="s">
        <v>333</v>
      </c>
      <c r="F68" s="73">
        <v>14136</v>
      </c>
      <c r="G68" s="73"/>
      <c r="H68" s="73"/>
      <c r="I68" s="73">
        <f>SUM(F68+G68-H68)</f>
        <v>14136</v>
      </c>
    </row>
    <row r="69" spans="1:9" ht="12.75">
      <c r="A69" s="71"/>
      <c r="B69" s="83" t="s">
        <v>372</v>
      </c>
      <c r="C69" s="105"/>
      <c r="D69" s="106"/>
      <c r="E69" s="258" t="s">
        <v>332</v>
      </c>
      <c r="F69" s="73">
        <v>10550</v>
      </c>
      <c r="G69" s="73"/>
      <c r="H69" s="73"/>
      <c r="I69" s="73">
        <f>SUM(F69+G69-H69)</f>
        <v>10550</v>
      </c>
    </row>
    <row r="70" spans="1:9" ht="12.75">
      <c r="A70" s="71" t="s">
        <v>457</v>
      </c>
      <c r="B70" s="83" t="s">
        <v>784</v>
      </c>
      <c r="C70" s="105"/>
      <c r="D70" s="106" t="s">
        <v>567</v>
      </c>
      <c r="E70" s="258"/>
      <c r="F70" s="73">
        <f>F71+F72</f>
        <v>13240</v>
      </c>
      <c r="G70" s="73">
        <f>G71+G72</f>
        <v>0</v>
      </c>
      <c r="H70" s="73">
        <f>H71+H72</f>
        <v>0</v>
      </c>
      <c r="I70" s="73">
        <f>I71+I72</f>
        <v>13240</v>
      </c>
    </row>
    <row r="71" spans="1:9" ht="12.75">
      <c r="A71" s="71"/>
      <c r="B71" s="83" t="s">
        <v>341</v>
      </c>
      <c r="C71" s="105"/>
      <c r="D71" s="106" t="s">
        <v>418</v>
      </c>
      <c r="E71" s="258" t="s">
        <v>333</v>
      </c>
      <c r="F71" s="73">
        <v>4920</v>
      </c>
      <c r="G71" s="73"/>
      <c r="H71" s="73"/>
      <c r="I71" s="73">
        <f>SUM(F71+G71-H71)</f>
        <v>4920</v>
      </c>
    </row>
    <row r="72" spans="1:9" ht="12.75">
      <c r="A72" s="71"/>
      <c r="B72" s="83" t="s">
        <v>372</v>
      </c>
      <c r="C72" s="105"/>
      <c r="D72" s="106"/>
      <c r="E72" s="258" t="s">
        <v>332</v>
      </c>
      <c r="F72" s="73">
        <v>8320</v>
      </c>
      <c r="G72" s="73"/>
      <c r="H72" s="73"/>
      <c r="I72" s="73">
        <f>SUM(F72+G72-H72)</f>
        <v>8320</v>
      </c>
    </row>
    <row r="73" spans="1:9" ht="12.75">
      <c r="A73" s="71" t="s">
        <v>225</v>
      </c>
      <c r="B73" s="83" t="s">
        <v>436</v>
      </c>
      <c r="C73" s="105"/>
      <c r="D73" s="106" t="s">
        <v>568</v>
      </c>
      <c r="E73" s="258"/>
      <c r="F73" s="73">
        <f>F74</f>
        <v>3474</v>
      </c>
      <c r="G73" s="73">
        <f>G74</f>
        <v>0</v>
      </c>
      <c r="H73" s="73">
        <f>H74</f>
        <v>0</v>
      </c>
      <c r="I73" s="73">
        <f>I74</f>
        <v>3474</v>
      </c>
    </row>
    <row r="74" spans="1:9" ht="12.75">
      <c r="A74" s="71"/>
      <c r="B74" s="83" t="s">
        <v>341</v>
      </c>
      <c r="C74" s="105"/>
      <c r="D74" s="106"/>
      <c r="E74" s="258" t="s">
        <v>333</v>
      </c>
      <c r="F74" s="73">
        <v>3474</v>
      </c>
      <c r="G74" s="73"/>
      <c r="H74" s="73"/>
      <c r="I74" s="73">
        <f>SUM(F74+G74-H74)</f>
        <v>3474</v>
      </c>
    </row>
    <row r="75" spans="1:9" ht="12.75">
      <c r="A75" s="226">
        <v>5</v>
      </c>
      <c r="B75" s="87" t="s">
        <v>632</v>
      </c>
      <c r="C75" s="111" t="s">
        <v>620</v>
      </c>
      <c r="D75" s="196"/>
      <c r="E75" s="262"/>
      <c r="F75" s="88">
        <f>SUM(F76)</f>
        <v>105689</v>
      </c>
      <c r="G75" s="88">
        <f>SUM(G76)</f>
        <v>0</v>
      </c>
      <c r="H75" s="88">
        <f>SUM(H76)</f>
        <v>0</v>
      </c>
      <c r="I75" s="88">
        <f>SUM(I76)</f>
        <v>105689</v>
      </c>
    </row>
    <row r="76" spans="1:9" ht="12.75">
      <c r="A76" s="86"/>
      <c r="B76" s="83" t="s">
        <v>448</v>
      </c>
      <c r="C76" s="105"/>
      <c r="D76" s="187" t="s">
        <v>621</v>
      </c>
      <c r="E76" s="258"/>
      <c r="F76" s="73">
        <f>SUM(F77:F78)</f>
        <v>105689</v>
      </c>
      <c r="G76" s="73">
        <f>SUM(G77:G78)</f>
        <v>0</v>
      </c>
      <c r="H76" s="73">
        <f>SUM(H77:H78)</f>
        <v>0</v>
      </c>
      <c r="I76" s="73">
        <f>SUM(I77:I78)</f>
        <v>105689</v>
      </c>
    </row>
    <row r="77" spans="1:9" ht="12.75">
      <c r="A77" s="86"/>
      <c r="B77" s="83" t="s">
        <v>342</v>
      </c>
      <c r="C77" s="105"/>
      <c r="D77" s="106"/>
      <c r="E77" s="258" t="s">
        <v>333</v>
      </c>
      <c r="F77" s="73">
        <v>27057</v>
      </c>
      <c r="G77" s="73"/>
      <c r="H77" s="73"/>
      <c r="I77" s="73">
        <f>SUM(F77+G77-H77)</f>
        <v>27057</v>
      </c>
    </row>
    <row r="78" spans="1:9" ht="12.75">
      <c r="A78" s="75"/>
      <c r="B78" s="83" t="s">
        <v>514</v>
      </c>
      <c r="C78" s="105"/>
      <c r="D78" s="106"/>
      <c r="E78" s="258" t="s">
        <v>332</v>
      </c>
      <c r="F78" s="73">
        <v>78632</v>
      </c>
      <c r="G78" s="73"/>
      <c r="H78" s="73"/>
      <c r="I78" s="73">
        <f>SUM(F78+G78-H78)</f>
        <v>78632</v>
      </c>
    </row>
    <row r="79" spans="1:9" ht="13.5">
      <c r="A79" s="235" t="s">
        <v>397</v>
      </c>
      <c r="B79" s="629" t="s">
        <v>688</v>
      </c>
      <c r="C79" s="238"/>
      <c r="D79" s="238"/>
      <c r="E79" s="259"/>
      <c r="F79" s="234">
        <f>SUM(F80+F82+F84)</f>
        <v>56500</v>
      </c>
      <c r="G79" s="234">
        <f>SUM(G80+G82+G84)</f>
        <v>13862</v>
      </c>
      <c r="H79" s="234">
        <f>SUM(H80+H82+H84)</f>
        <v>0</v>
      </c>
      <c r="I79" s="234">
        <f>SUM(I80+I82+I84)</f>
        <v>70362</v>
      </c>
    </row>
    <row r="80" spans="1:9" ht="12.75">
      <c r="A80" s="227">
        <v>1</v>
      </c>
      <c r="B80" s="220" t="s">
        <v>709</v>
      </c>
      <c r="C80" s="221" t="s">
        <v>461</v>
      </c>
      <c r="D80" s="113"/>
      <c r="E80" s="260"/>
      <c r="F80" s="92">
        <f>SUM(F81:F81)</f>
        <v>0</v>
      </c>
      <c r="G80" s="92">
        <f>SUM(G81:G81)</f>
        <v>13862</v>
      </c>
      <c r="H80" s="92">
        <f>SUM(H81:H81)</f>
        <v>0</v>
      </c>
      <c r="I80" s="92">
        <f>SUM(I81:I81)</f>
        <v>13862</v>
      </c>
    </row>
    <row r="81" spans="1:9" ht="12.75">
      <c r="A81" s="71"/>
      <c r="B81" s="72" t="s">
        <v>643</v>
      </c>
      <c r="C81" s="106"/>
      <c r="D81" s="187" t="s">
        <v>474</v>
      </c>
      <c r="E81" s="258" t="s">
        <v>750</v>
      </c>
      <c r="F81" s="73">
        <v>0</v>
      </c>
      <c r="G81" s="73">
        <v>13862</v>
      </c>
      <c r="H81" s="73">
        <v>0</v>
      </c>
      <c r="I81" s="73">
        <f>SUM(F81+G81-H81)</f>
        <v>13862</v>
      </c>
    </row>
    <row r="82" spans="1:9" ht="12.75">
      <c r="A82" s="222">
        <v>2</v>
      </c>
      <c r="B82" s="121" t="s">
        <v>531</v>
      </c>
      <c r="C82" s="114" t="s">
        <v>487</v>
      </c>
      <c r="D82" s="114"/>
      <c r="E82" s="260"/>
      <c r="F82" s="92">
        <f>F83</f>
        <v>42500</v>
      </c>
      <c r="G82" s="92">
        <f>G83</f>
        <v>0</v>
      </c>
      <c r="H82" s="92">
        <f>H83</f>
        <v>0</v>
      </c>
      <c r="I82" s="92">
        <f>I83</f>
        <v>42500</v>
      </c>
    </row>
    <row r="83" spans="1:9" ht="12.75">
      <c r="A83" s="71"/>
      <c r="B83" s="74" t="s">
        <v>358</v>
      </c>
      <c r="C83" s="108"/>
      <c r="D83" s="187" t="s">
        <v>357</v>
      </c>
      <c r="E83" s="258" t="s">
        <v>332</v>
      </c>
      <c r="F83" s="73">
        <v>42500</v>
      </c>
      <c r="G83" s="73"/>
      <c r="H83" s="73"/>
      <c r="I83" s="73">
        <f>SUM(F83+G83-H83)</f>
        <v>42500</v>
      </c>
    </row>
    <row r="84" spans="1:9" ht="12.75">
      <c r="A84" s="225">
        <v>3</v>
      </c>
      <c r="B84" s="84" t="s">
        <v>715</v>
      </c>
      <c r="C84" s="110" t="s">
        <v>723</v>
      </c>
      <c r="D84" s="189"/>
      <c r="E84" s="257"/>
      <c r="F84" s="76">
        <f>SUM(F87)</f>
        <v>14000</v>
      </c>
      <c r="G84" s="76">
        <f>SUM(G87)</f>
        <v>0</v>
      </c>
      <c r="H84" s="76">
        <f>SUM(H87)</f>
        <v>0</v>
      </c>
      <c r="I84" s="76">
        <f>SUM(I87)</f>
        <v>14000</v>
      </c>
    </row>
    <row r="85" spans="1:9" ht="12.75">
      <c r="A85" s="78"/>
      <c r="B85" s="224" t="s">
        <v>716</v>
      </c>
      <c r="C85" s="110"/>
      <c r="D85" s="189"/>
      <c r="E85" s="257"/>
      <c r="F85" s="76"/>
      <c r="G85" s="76"/>
      <c r="H85" s="76"/>
      <c r="I85" s="76"/>
    </row>
    <row r="86" spans="1:9" ht="12.75">
      <c r="A86" s="78"/>
      <c r="B86" s="126" t="s">
        <v>496</v>
      </c>
      <c r="C86" s="110"/>
      <c r="D86" s="189"/>
      <c r="E86" s="257"/>
      <c r="F86" s="76"/>
      <c r="G86" s="76"/>
      <c r="H86" s="76"/>
      <c r="I86" s="76"/>
    </row>
    <row r="87" spans="1:9" ht="21" customHeight="1">
      <c r="A87" s="71"/>
      <c r="B87" s="285" t="s">
        <v>791</v>
      </c>
      <c r="C87" s="106"/>
      <c r="D87" s="106" t="s">
        <v>261</v>
      </c>
      <c r="E87" s="258" t="s">
        <v>235</v>
      </c>
      <c r="F87" s="73">
        <v>14000</v>
      </c>
      <c r="G87" s="73"/>
      <c r="H87" s="73"/>
      <c r="I87" s="73">
        <f>SUM(F87+G87-H87)</f>
        <v>14000</v>
      </c>
    </row>
    <row r="88" spans="1:9" ht="13.5">
      <c r="A88" s="232" t="s">
        <v>398</v>
      </c>
      <c r="B88" s="301" t="s">
        <v>697</v>
      </c>
      <c r="C88" s="236"/>
      <c r="D88" s="236"/>
      <c r="E88" s="259"/>
      <c r="F88" s="234">
        <f>F89</f>
        <v>4783266</v>
      </c>
      <c r="G88" s="234">
        <f>G89</f>
        <v>0</v>
      </c>
      <c r="H88" s="234">
        <f>H89</f>
        <v>0</v>
      </c>
      <c r="I88" s="234">
        <f>I89</f>
        <v>4783266</v>
      </c>
    </row>
    <row r="89" spans="1:9" ht="12.75">
      <c r="A89" s="78" t="s">
        <v>418</v>
      </c>
      <c r="B89" s="84" t="s">
        <v>715</v>
      </c>
      <c r="C89" s="110" t="s">
        <v>723</v>
      </c>
      <c r="D89" s="189"/>
      <c r="E89" s="257"/>
      <c r="F89" s="76">
        <f>SUM(F92:F93)</f>
        <v>4783266</v>
      </c>
      <c r="G89" s="76">
        <f>SUM(G92:G93)</f>
        <v>0</v>
      </c>
      <c r="H89" s="76">
        <f>SUM(H92:H93)</f>
        <v>0</v>
      </c>
      <c r="I89" s="76">
        <f>SUM(I92:I93)</f>
        <v>4783266</v>
      </c>
    </row>
    <row r="90" spans="1:9" ht="12.75">
      <c r="A90" s="78"/>
      <c r="B90" s="84" t="s">
        <v>716</v>
      </c>
      <c r="C90" s="110"/>
      <c r="D90" s="189"/>
      <c r="E90" s="257"/>
      <c r="F90" s="76"/>
      <c r="G90" s="76"/>
      <c r="H90" s="76"/>
      <c r="I90" s="76"/>
    </row>
    <row r="91" spans="1:9" ht="12.75">
      <c r="A91" s="78"/>
      <c r="B91" s="84" t="s">
        <v>496</v>
      </c>
      <c r="C91" s="110"/>
      <c r="D91" s="189"/>
      <c r="E91" s="257"/>
      <c r="F91" s="76"/>
      <c r="G91" s="76"/>
      <c r="H91" s="76"/>
      <c r="I91" s="76"/>
    </row>
    <row r="92" spans="1:9" ht="12.75">
      <c r="A92" s="208"/>
      <c r="B92" s="85" t="s">
        <v>497</v>
      </c>
      <c r="C92" s="106"/>
      <c r="D92" s="106" t="s">
        <v>236</v>
      </c>
      <c r="E92" s="258" t="s">
        <v>237</v>
      </c>
      <c r="F92" s="73">
        <v>4468266</v>
      </c>
      <c r="G92" s="73"/>
      <c r="H92" s="73"/>
      <c r="I92" s="73">
        <f>SUM(F92+G92-H92)</f>
        <v>4468266</v>
      </c>
    </row>
    <row r="93" spans="1:9" ht="12.75">
      <c r="A93" s="208"/>
      <c r="B93" s="85" t="s">
        <v>698</v>
      </c>
      <c r="C93" s="106"/>
      <c r="D93" s="106" t="s">
        <v>236</v>
      </c>
      <c r="E93" s="258" t="s">
        <v>238</v>
      </c>
      <c r="F93" s="73">
        <v>315000</v>
      </c>
      <c r="G93" s="73"/>
      <c r="H93" s="73"/>
      <c r="I93" s="73">
        <f>SUM(F93+G93-H93)</f>
        <v>315000</v>
      </c>
    </row>
    <row r="94" spans="1:9" ht="27">
      <c r="A94" s="239" t="s">
        <v>442</v>
      </c>
      <c r="B94" s="302" t="s">
        <v>691</v>
      </c>
      <c r="C94" s="240"/>
      <c r="D94" s="271"/>
      <c r="E94" s="303"/>
      <c r="F94" s="304">
        <f>SUM(F95+F97+F99)</f>
        <v>33900</v>
      </c>
      <c r="G94" s="304">
        <f>SUM(G95+G97+G99)</f>
        <v>0</v>
      </c>
      <c r="H94" s="304">
        <f>SUM(H95+H97+H99)</f>
        <v>0</v>
      </c>
      <c r="I94" s="304">
        <f>SUM(I95+I97+I99)</f>
        <v>33900</v>
      </c>
    </row>
    <row r="95" spans="1:9" s="144" customFormat="1" ht="12.75">
      <c r="A95" s="228">
        <v>1</v>
      </c>
      <c r="B95" s="98" t="s">
        <v>512</v>
      </c>
      <c r="C95" s="118" t="s">
        <v>513</v>
      </c>
      <c r="D95" s="192"/>
      <c r="E95" s="263"/>
      <c r="F95" s="99">
        <f>F96</f>
        <v>900</v>
      </c>
      <c r="G95" s="99">
        <f>G96</f>
        <v>0</v>
      </c>
      <c r="H95" s="99">
        <f>H96</f>
        <v>0</v>
      </c>
      <c r="I95" s="99">
        <f>I96</f>
        <v>900</v>
      </c>
    </row>
    <row r="96" spans="1:9" ht="12.75">
      <c r="A96" s="167"/>
      <c r="B96" s="95" t="s">
        <v>367</v>
      </c>
      <c r="C96" s="100"/>
      <c r="D96" s="193" t="s">
        <v>271</v>
      </c>
      <c r="E96" s="264" t="s">
        <v>240</v>
      </c>
      <c r="F96" s="282">
        <v>900</v>
      </c>
      <c r="G96" s="282"/>
      <c r="H96" s="282"/>
      <c r="I96" s="73">
        <f>SUM(F96+G96-H96)</f>
        <v>900</v>
      </c>
    </row>
    <row r="97" spans="1:9" ht="12.75">
      <c r="A97" s="228">
        <v>2</v>
      </c>
      <c r="B97" s="98" t="s">
        <v>371</v>
      </c>
      <c r="C97" s="118" t="s">
        <v>602</v>
      </c>
      <c r="D97" s="192"/>
      <c r="E97" s="263"/>
      <c r="F97" s="283">
        <f>F98</f>
        <v>0</v>
      </c>
      <c r="G97" s="283">
        <f>G98</f>
        <v>0</v>
      </c>
      <c r="H97" s="283">
        <f>H98</f>
        <v>0</v>
      </c>
      <c r="I97" s="283">
        <f>I98</f>
        <v>0</v>
      </c>
    </row>
    <row r="98" spans="1:9" ht="12.75">
      <c r="A98" s="167"/>
      <c r="B98" s="95" t="s">
        <v>387</v>
      </c>
      <c r="C98" s="100"/>
      <c r="D98" s="193" t="s">
        <v>608</v>
      </c>
      <c r="E98" s="264" t="s">
        <v>311</v>
      </c>
      <c r="F98" s="282">
        <v>0</v>
      </c>
      <c r="G98" s="282">
        <v>0</v>
      </c>
      <c r="H98" s="282">
        <v>0</v>
      </c>
      <c r="I98" s="73">
        <f>SUM(F98+G98-H98)</f>
        <v>0</v>
      </c>
    </row>
    <row r="99" spans="1:9" ht="12.75">
      <c r="A99" s="228">
        <v>3</v>
      </c>
      <c r="B99" s="98" t="s">
        <v>309</v>
      </c>
      <c r="C99" s="118" t="s">
        <v>603</v>
      </c>
      <c r="D99" s="192"/>
      <c r="E99" s="263"/>
      <c r="F99" s="283">
        <f>SUM(F100:F100)</f>
        <v>33000</v>
      </c>
      <c r="G99" s="283">
        <f>SUM(G100:G100)</f>
        <v>0</v>
      </c>
      <c r="H99" s="283">
        <f>SUM(H100:H100)</f>
        <v>0</v>
      </c>
      <c r="I99" s="283">
        <f>SUM(I100:I100)</f>
        <v>33000</v>
      </c>
    </row>
    <row r="100" spans="1:9" ht="12.75">
      <c r="A100" s="96"/>
      <c r="B100" s="95" t="s">
        <v>310</v>
      </c>
      <c r="C100" s="100"/>
      <c r="D100" s="193" t="s">
        <v>619</v>
      </c>
      <c r="E100" s="264" t="s">
        <v>311</v>
      </c>
      <c r="F100" s="282">
        <v>33000</v>
      </c>
      <c r="G100" s="282"/>
      <c r="H100" s="282"/>
      <c r="I100" s="73">
        <f>SUM(F100+G100-H100)</f>
        <v>33000</v>
      </c>
    </row>
    <row r="101" spans="1:9" ht="13.5">
      <c r="A101" s="305" t="s">
        <v>443</v>
      </c>
      <c r="B101" s="306" t="s">
        <v>695</v>
      </c>
      <c r="C101" s="307"/>
      <c r="D101" s="307"/>
      <c r="E101" s="303"/>
      <c r="F101" s="308">
        <f>SUM(F102+F104+F106+F108+F110)</f>
        <v>171500</v>
      </c>
      <c r="G101" s="308">
        <f>SUM(G102+G104+G106+G108+G110)</f>
        <v>0</v>
      </c>
      <c r="H101" s="308">
        <f>SUM(H102+H104+H106+H108+H110)</f>
        <v>0</v>
      </c>
      <c r="I101" s="308">
        <f>SUM(I102+I104+I106+I108+I110)</f>
        <v>171500</v>
      </c>
    </row>
    <row r="102" spans="1:9" ht="38.25">
      <c r="A102" s="230">
        <v>1</v>
      </c>
      <c r="B102" s="281" t="s">
        <v>867</v>
      </c>
      <c r="C102" s="110" t="s">
        <v>723</v>
      </c>
      <c r="D102" s="106"/>
      <c r="E102" s="261"/>
      <c r="F102" s="88">
        <f>F103</f>
        <v>20000</v>
      </c>
      <c r="G102" s="88">
        <f>G103</f>
        <v>0</v>
      </c>
      <c r="H102" s="88">
        <f>H103</f>
        <v>0</v>
      </c>
      <c r="I102" s="88">
        <f>I103</f>
        <v>20000</v>
      </c>
    </row>
    <row r="103" spans="1:9" ht="48.75">
      <c r="A103" s="495"/>
      <c r="B103" s="284" t="s">
        <v>868</v>
      </c>
      <c r="C103" s="112"/>
      <c r="D103" s="117" t="s">
        <v>315</v>
      </c>
      <c r="E103" s="261" t="s">
        <v>224</v>
      </c>
      <c r="F103" s="282">
        <v>20000</v>
      </c>
      <c r="G103" s="282"/>
      <c r="H103" s="282"/>
      <c r="I103" s="73">
        <f>SUM(F103+G103-H103)</f>
        <v>20000</v>
      </c>
    </row>
    <row r="104" spans="1:9" ht="12.75" hidden="1">
      <c r="A104" s="229">
        <v>2</v>
      </c>
      <c r="B104" s="618" t="s">
        <v>630</v>
      </c>
      <c r="C104" s="487" t="s">
        <v>560</v>
      </c>
      <c r="D104" s="487"/>
      <c r="E104" s="619"/>
      <c r="F104" s="620">
        <f>SUM(F105:F105)</f>
        <v>0</v>
      </c>
      <c r="G104" s="620">
        <f>SUM(G105:G105)</f>
        <v>0</v>
      </c>
      <c r="H104" s="620">
        <f>SUM(H105:H105)</f>
        <v>0</v>
      </c>
      <c r="I104" s="620">
        <f>SUM(I105:I105)</f>
        <v>0</v>
      </c>
    </row>
    <row r="105" spans="1:9" ht="25.5" hidden="1">
      <c r="A105" s="229"/>
      <c r="B105" s="621" t="s">
        <v>7</v>
      </c>
      <c r="C105" s="622"/>
      <c r="D105" s="622" t="s">
        <v>567</v>
      </c>
      <c r="E105" s="623" t="s">
        <v>412</v>
      </c>
      <c r="F105" s="282">
        <v>0</v>
      </c>
      <c r="G105" s="282">
        <v>0</v>
      </c>
      <c r="H105" s="282">
        <v>0</v>
      </c>
      <c r="I105" s="73">
        <f>SUM(F105+G105-H105)</f>
        <v>0</v>
      </c>
    </row>
    <row r="106" spans="1:9" s="144" customFormat="1" ht="12.75" hidden="1">
      <c r="A106" s="286">
        <v>3</v>
      </c>
      <c r="B106" s="287" t="s">
        <v>512</v>
      </c>
      <c r="C106" s="115" t="s">
        <v>513</v>
      </c>
      <c r="D106" s="115"/>
      <c r="E106" s="288"/>
      <c r="F106" s="289">
        <f>F107</f>
        <v>0</v>
      </c>
      <c r="G106" s="289">
        <f>G107</f>
        <v>0</v>
      </c>
      <c r="H106" s="289">
        <f>H107</f>
        <v>0</v>
      </c>
      <c r="I106" s="289">
        <f>I107</f>
        <v>0</v>
      </c>
    </row>
    <row r="107" spans="1:9" ht="12.75" hidden="1">
      <c r="A107" s="167"/>
      <c r="B107" s="95" t="s">
        <v>869</v>
      </c>
      <c r="C107" s="100"/>
      <c r="D107" s="193" t="s">
        <v>271</v>
      </c>
      <c r="E107" s="264" t="s">
        <v>224</v>
      </c>
      <c r="F107" s="282">
        <v>0</v>
      </c>
      <c r="G107" s="282">
        <v>0</v>
      </c>
      <c r="H107" s="282">
        <v>0</v>
      </c>
      <c r="I107" s="73">
        <f>SUM(F107+G107-H107)</f>
        <v>0</v>
      </c>
    </row>
    <row r="108" spans="1:9" ht="12.75">
      <c r="A108" s="696">
        <v>2</v>
      </c>
      <c r="B108" s="697" t="s">
        <v>821</v>
      </c>
      <c r="C108" s="698" t="s">
        <v>584</v>
      </c>
      <c r="D108" s="698"/>
      <c r="E108" s="699"/>
      <c r="F108" s="88">
        <f>F109</f>
        <v>81500</v>
      </c>
      <c r="G108" s="88">
        <f>G109</f>
        <v>0</v>
      </c>
      <c r="H108" s="88">
        <f>H109</f>
        <v>0</v>
      </c>
      <c r="I108" s="88">
        <f>I109</f>
        <v>81500</v>
      </c>
    </row>
    <row r="109" spans="1:9" ht="12.75">
      <c r="A109" s="694"/>
      <c r="B109" s="95" t="s">
        <v>130</v>
      </c>
      <c r="C109" s="191"/>
      <c r="D109" s="191" t="s">
        <v>820</v>
      </c>
      <c r="E109" s="695" t="s">
        <v>412</v>
      </c>
      <c r="F109" s="73">
        <v>81500</v>
      </c>
      <c r="G109" s="73"/>
      <c r="H109" s="73"/>
      <c r="I109" s="73">
        <f>SUM(F109+G109-H109)</f>
        <v>81500</v>
      </c>
    </row>
    <row r="110" spans="1:9" ht="12.75">
      <c r="A110" s="230">
        <v>3</v>
      </c>
      <c r="B110" s="91" t="s">
        <v>371</v>
      </c>
      <c r="C110" s="113" t="s">
        <v>602</v>
      </c>
      <c r="D110" s="113"/>
      <c r="E110" s="260"/>
      <c r="F110" s="92">
        <f>SUM(F111)</f>
        <v>70000</v>
      </c>
      <c r="G110" s="92">
        <f>SUM(G111)</f>
        <v>0</v>
      </c>
      <c r="H110" s="92">
        <f>SUM(H111)</f>
        <v>0</v>
      </c>
      <c r="I110" s="92">
        <f>SUM(I111)</f>
        <v>70000</v>
      </c>
    </row>
    <row r="111" spans="1:9" ht="13.5" thickBot="1">
      <c r="A111" s="229"/>
      <c r="B111" s="77" t="s">
        <v>747</v>
      </c>
      <c r="C111" s="106"/>
      <c r="D111" s="125" t="s">
        <v>607</v>
      </c>
      <c r="E111" s="258" t="s">
        <v>228</v>
      </c>
      <c r="F111" s="73">
        <v>70000</v>
      </c>
      <c r="G111" s="73"/>
      <c r="H111" s="73"/>
      <c r="I111" s="73">
        <f>SUM(F111+G111-H111)</f>
        <v>70000</v>
      </c>
    </row>
    <row r="112" spans="1:9" ht="15" thickBot="1" thickTop="1">
      <c r="A112" s="309" t="s">
        <v>681</v>
      </c>
      <c r="B112" s="251" t="s">
        <v>701</v>
      </c>
      <c r="C112" s="617" t="s">
        <v>557</v>
      </c>
      <c r="D112" s="310"/>
      <c r="E112" s="311"/>
      <c r="F112" s="312">
        <f>SUM(F113:F115)</f>
        <v>12838157</v>
      </c>
      <c r="G112" s="312">
        <f>SUM(G113:G115)</f>
        <v>0</v>
      </c>
      <c r="H112" s="312">
        <f>SUM(H113:H115)</f>
        <v>0</v>
      </c>
      <c r="I112" s="312">
        <f>SUM(I113:I115)</f>
        <v>12838157</v>
      </c>
    </row>
    <row r="113" spans="1:9" ht="13.5" thickTop="1">
      <c r="A113" s="124" t="s">
        <v>418</v>
      </c>
      <c r="B113" s="72" t="s">
        <v>708</v>
      </c>
      <c r="C113" s="614"/>
      <c r="D113" s="615" t="s">
        <v>721</v>
      </c>
      <c r="E113" s="258" t="s">
        <v>241</v>
      </c>
      <c r="F113" s="616">
        <v>9317701</v>
      </c>
      <c r="G113" s="616"/>
      <c r="H113" s="616"/>
      <c r="I113" s="73">
        <f>SUM(F113+G113-H113)</f>
        <v>9317701</v>
      </c>
    </row>
    <row r="114" spans="1:9" ht="12.75">
      <c r="A114" s="223"/>
      <c r="B114" s="74" t="s">
        <v>702</v>
      </c>
      <c r="C114" s="108"/>
      <c r="D114" s="106" t="s">
        <v>313</v>
      </c>
      <c r="E114" s="266" t="s">
        <v>241</v>
      </c>
      <c r="F114" s="73">
        <v>2548762</v>
      </c>
      <c r="G114" s="73"/>
      <c r="H114" s="73"/>
      <c r="I114" s="73">
        <f>SUM(F114+G114-H114)</f>
        <v>2548762</v>
      </c>
    </row>
    <row r="115" spans="1:9" ht="13.5" thickBot="1">
      <c r="A115" s="90"/>
      <c r="B115" s="83" t="s">
        <v>703</v>
      </c>
      <c r="C115" s="105"/>
      <c r="D115" s="105" t="s">
        <v>314</v>
      </c>
      <c r="E115" s="267" t="s">
        <v>241</v>
      </c>
      <c r="F115" s="93">
        <v>971694</v>
      </c>
      <c r="G115" s="93"/>
      <c r="H115" s="93"/>
      <c r="I115" s="73">
        <f>SUM(F115+G115-H115)</f>
        <v>971694</v>
      </c>
    </row>
    <row r="116" spans="1:9" ht="15" thickBot="1" thickTop="1">
      <c r="A116" s="609" t="s">
        <v>682</v>
      </c>
      <c r="B116" s="610" t="s">
        <v>33</v>
      </c>
      <c r="C116" s="611"/>
      <c r="D116" s="611"/>
      <c r="E116" s="612"/>
      <c r="F116" s="613">
        <f>SUM(F117:F120)</f>
        <v>1923258</v>
      </c>
      <c r="G116" s="613">
        <f>SUM(G117:G120)</f>
        <v>0</v>
      </c>
      <c r="H116" s="613">
        <f>SUM(H117:H120)</f>
        <v>0</v>
      </c>
      <c r="I116" s="613">
        <f>SUM(I117:I120)</f>
        <v>1923258</v>
      </c>
    </row>
    <row r="117" spans="1:9" ht="13.5" thickTop="1">
      <c r="A117" s="223"/>
      <c r="B117" s="74" t="s">
        <v>131</v>
      </c>
      <c r="C117" s="108" t="s">
        <v>461</v>
      </c>
      <c r="D117" s="108" t="s">
        <v>471</v>
      </c>
      <c r="E117" s="266" t="s">
        <v>34</v>
      </c>
      <c r="F117" s="93">
        <v>1116742</v>
      </c>
      <c r="G117" s="93"/>
      <c r="H117" s="93"/>
      <c r="I117" s="93">
        <f>SUM(F117+G117-H117)</f>
        <v>1116742</v>
      </c>
    </row>
    <row r="118" spans="1:9" ht="13.5" thickBot="1">
      <c r="A118" s="705"/>
      <c r="B118" s="77" t="s">
        <v>792</v>
      </c>
      <c r="C118" s="106" t="s">
        <v>461</v>
      </c>
      <c r="D118" s="106" t="s">
        <v>471</v>
      </c>
      <c r="E118" s="706" t="s">
        <v>827</v>
      </c>
      <c r="F118" s="707">
        <v>806516</v>
      </c>
      <c r="G118" s="707"/>
      <c r="H118" s="707"/>
      <c r="I118" s="707">
        <f>SUM(F118+G118-H118)</f>
        <v>806516</v>
      </c>
    </row>
    <row r="119" spans="1:9" ht="12.75" hidden="1">
      <c r="A119" s="705"/>
      <c r="B119" s="77" t="s">
        <v>169</v>
      </c>
      <c r="C119" s="106"/>
      <c r="D119" s="106"/>
      <c r="E119" s="706"/>
      <c r="F119" s="707"/>
      <c r="G119" s="707"/>
      <c r="H119" s="707"/>
      <c r="I119" s="707"/>
    </row>
    <row r="120" spans="1:9" ht="13.5" hidden="1" thickBot="1">
      <c r="A120" s="223"/>
      <c r="B120" s="74" t="s">
        <v>793</v>
      </c>
      <c r="C120" s="108"/>
      <c r="D120" s="108"/>
      <c r="E120" s="266"/>
      <c r="F120" s="93"/>
      <c r="G120" s="93"/>
      <c r="H120" s="93"/>
      <c r="I120" s="93"/>
    </row>
    <row r="121" spans="1:9" ht="15" thickBot="1" thickTop="1">
      <c r="A121" s="309" t="s">
        <v>32</v>
      </c>
      <c r="B121" s="251" t="s">
        <v>696</v>
      </c>
      <c r="C121" s="310"/>
      <c r="D121" s="310"/>
      <c r="E121" s="311"/>
      <c r="F121" s="312">
        <f>SUM(F122+F129)</f>
        <v>6908555</v>
      </c>
      <c r="G121" s="312">
        <f>SUM(G122+G129)</f>
        <v>293735</v>
      </c>
      <c r="H121" s="312">
        <f>SUM(H122+H129)</f>
        <v>156000</v>
      </c>
      <c r="I121" s="312">
        <f>SUM(I122+I129)</f>
        <v>7046290</v>
      </c>
    </row>
    <row r="122" spans="1:9" ht="15.75" thickTop="1">
      <c r="A122" s="241" t="s">
        <v>455</v>
      </c>
      <c r="B122" s="242" t="s">
        <v>699</v>
      </c>
      <c r="C122" s="243"/>
      <c r="D122" s="244"/>
      <c r="E122" s="268"/>
      <c r="F122" s="245">
        <f>SUM(F123+F125)</f>
        <v>664000</v>
      </c>
      <c r="G122" s="245">
        <f>SUM(G123+G125)</f>
        <v>122735</v>
      </c>
      <c r="H122" s="245">
        <f>SUM(H123+H125)</f>
        <v>61000</v>
      </c>
      <c r="I122" s="245">
        <f>SUM(I123+I125)</f>
        <v>725735</v>
      </c>
    </row>
    <row r="123" spans="1:9" ht="12.75">
      <c r="A123" s="505">
        <v>1</v>
      </c>
      <c r="B123" s="231" t="s">
        <v>630</v>
      </c>
      <c r="C123" s="115" t="s">
        <v>560</v>
      </c>
      <c r="D123" s="115"/>
      <c r="E123" s="265"/>
      <c r="F123" s="178">
        <f>SUM(F124:F124)</f>
        <v>0</v>
      </c>
      <c r="G123" s="178">
        <f>SUM(G124:G124)</f>
        <v>0</v>
      </c>
      <c r="H123" s="178">
        <f>SUM(H124:H124)</f>
        <v>0</v>
      </c>
      <c r="I123" s="178">
        <f>SUM(I124:I124)</f>
        <v>0</v>
      </c>
    </row>
    <row r="124" spans="1:9" ht="12.75">
      <c r="A124" s="505"/>
      <c r="B124" s="97" t="s">
        <v>152</v>
      </c>
      <c r="C124" s="116"/>
      <c r="D124" s="191" t="s">
        <v>561</v>
      </c>
      <c r="E124" s="258" t="s">
        <v>202</v>
      </c>
      <c r="F124" s="73"/>
      <c r="G124" s="73"/>
      <c r="H124" s="73"/>
      <c r="I124" s="73">
        <f>SUM(F124+G124-H124)</f>
        <v>0</v>
      </c>
    </row>
    <row r="125" spans="1:9" ht="12.75">
      <c r="A125" s="506">
        <v>2</v>
      </c>
      <c r="B125" s="101" t="s">
        <v>512</v>
      </c>
      <c r="C125" s="114" t="s">
        <v>513</v>
      </c>
      <c r="D125" s="191"/>
      <c r="E125" s="258"/>
      <c r="F125" s="88">
        <f>SUM(F126:F127)</f>
        <v>664000</v>
      </c>
      <c r="G125" s="88">
        <f>SUM(G126:G128)</f>
        <v>122735</v>
      </c>
      <c r="H125" s="88">
        <f>SUM(H126:H128)</f>
        <v>61000</v>
      </c>
      <c r="I125" s="88">
        <f>SUM(I126:I128)</f>
        <v>725735</v>
      </c>
    </row>
    <row r="126" spans="1:9" ht="12.75">
      <c r="A126" s="506"/>
      <c r="B126" s="120" t="s">
        <v>751</v>
      </c>
      <c r="C126" s="106"/>
      <c r="D126" s="106" t="s">
        <v>267</v>
      </c>
      <c r="E126" s="258" t="s">
        <v>117</v>
      </c>
      <c r="F126" s="73">
        <v>294000</v>
      </c>
      <c r="G126" s="73"/>
      <c r="H126" s="73">
        <v>61000</v>
      </c>
      <c r="I126" s="73">
        <f>SUM(F126+G126-H126)</f>
        <v>233000</v>
      </c>
    </row>
    <row r="127" spans="1:9" ht="12.75">
      <c r="A127" s="94"/>
      <c r="B127" s="77" t="s">
        <v>704</v>
      </c>
      <c r="C127" s="106"/>
      <c r="D127" s="106" t="s">
        <v>269</v>
      </c>
      <c r="E127" s="258" t="s">
        <v>117</v>
      </c>
      <c r="F127" s="73">
        <v>370000</v>
      </c>
      <c r="G127" s="73"/>
      <c r="H127" s="73"/>
      <c r="I127" s="73">
        <f>SUM(F127+G127-H127)</f>
        <v>370000</v>
      </c>
    </row>
    <row r="128" spans="1:9" ht="12.75">
      <c r="A128" s="94"/>
      <c r="B128" s="77" t="s">
        <v>991</v>
      </c>
      <c r="C128" s="106"/>
      <c r="D128" s="194" t="s">
        <v>271</v>
      </c>
      <c r="E128" s="258" t="s">
        <v>117</v>
      </c>
      <c r="F128" s="73"/>
      <c r="G128" s="73">
        <v>122735</v>
      </c>
      <c r="H128" s="73"/>
      <c r="I128" s="73">
        <f>SUM(F128+G128-H128)</f>
        <v>122735</v>
      </c>
    </row>
    <row r="129" spans="1:9" ht="12.75">
      <c r="A129" s="246" t="s">
        <v>457</v>
      </c>
      <c r="B129" s="247" t="s">
        <v>700</v>
      </c>
      <c r="C129" s="248"/>
      <c r="D129" s="249"/>
      <c r="E129" s="269"/>
      <c r="F129" s="250">
        <f>SUM(F130+F132+F134+F136+F138)</f>
        <v>6244555</v>
      </c>
      <c r="G129" s="250">
        <f>SUM(G130+G132+G134+G136+G138)</f>
        <v>171000</v>
      </c>
      <c r="H129" s="250">
        <f>SUM(H130+H132+H134+H136+H138)</f>
        <v>95000</v>
      </c>
      <c r="I129" s="250">
        <f>SUM(I130+I132+I134+I136+I138)</f>
        <v>6320555</v>
      </c>
    </row>
    <row r="130" spans="1:9" ht="12.75" hidden="1">
      <c r="A130" s="507">
        <v>1</v>
      </c>
      <c r="B130" s="500" t="s">
        <v>531</v>
      </c>
      <c r="C130" s="501" t="s">
        <v>487</v>
      </c>
      <c r="D130" s="502"/>
      <c r="E130" s="260"/>
      <c r="F130" s="92">
        <f>F131</f>
        <v>0</v>
      </c>
      <c r="G130" s="92">
        <f>G131</f>
        <v>0</v>
      </c>
      <c r="H130" s="92">
        <f>H131</f>
        <v>0</v>
      </c>
      <c r="I130" s="92">
        <f>I131</f>
        <v>0</v>
      </c>
    </row>
    <row r="131" spans="1:9" ht="12.75" hidden="1">
      <c r="A131" s="508"/>
      <c r="B131" s="498" t="s">
        <v>358</v>
      </c>
      <c r="C131" s="503"/>
      <c r="D131" s="504" t="s">
        <v>357</v>
      </c>
      <c r="E131" s="261" t="s">
        <v>161</v>
      </c>
      <c r="F131" s="73">
        <v>0</v>
      </c>
      <c r="G131" s="73">
        <v>0</v>
      </c>
      <c r="H131" s="73">
        <v>0</v>
      </c>
      <c r="I131" s="73">
        <f>SUM(F131+G131-H131)</f>
        <v>0</v>
      </c>
    </row>
    <row r="132" spans="1:9" ht="12.75">
      <c r="A132" s="509">
        <v>1</v>
      </c>
      <c r="B132" s="220" t="s">
        <v>710</v>
      </c>
      <c r="C132" s="221" t="s">
        <v>493</v>
      </c>
      <c r="D132" s="113"/>
      <c r="E132" s="260"/>
      <c r="F132" s="92">
        <f>SUM(F133:F133)</f>
        <v>140770</v>
      </c>
      <c r="G132" s="92">
        <f>SUM(G133:G133)</f>
        <v>0</v>
      </c>
      <c r="H132" s="92">
        <f>SUM(H133:H133)</f>
        <v>0</v>
      </c>
      <c r="I132" s="92">
        <f>SUM(I133:I133)</f>
        <v>140770</v>
      </c>
    </row>
    <row r="133" spans="1:9" ht="12.75">
      <c r="A133" s="506"/>
      <c r="B133" s="72" t="s">
        <v>705</v>
      </c>
      <c r="C133" s="104"/>
      <c r="D133" s="125" t="s">
        <v>495</v>
      </c>
      <c r="E133" s="258">
        <v>2010</v>
      </c>
      <c r="F133" s="73">
        <v>140770</v>
      </c>
      <c r="G133" s="73"/>
      <c r="H133" s="73"/>
      <c r="I133" s="73">
        <v>140770</v>
      </c>
    </row>
    <row r="134" spans="1:9" ht="12.75">
      <c r="A134" s="506">
        <v>2</v>
      </c>
      <c r="B134" s="181" t="s">
        <v>706</v>
      </c>
      <c r="C134" s="182" t="s">
        <v>727</v>
      </c>
      <c r="D134" s="114"/>
      <c r="E134" s="257"/>
      <c r="F134" s="76">
        <f>SUM(F135:F135)</f>
        <v>3485</v>
      </c>
      <c r="G134" s="76">
        <f>SUM(G135:G135)</f>
        <v>0</v>
      </c>
      <c r="H134" s="76">
        <f>SUM(H135:H135)</f>
        <v>0</v>
      </c>
      <c r="I134" s="76">
        <f>SUM(I135:I135)</f>
        <v>3485</v>
      </c>
    </row>
    <row r="135" spans="1:9" ht="12.75">
      <c r="A135" s="506"/>
      <c r="B135" s="102" t="s">
        <v>707</v>
      </c>
      <c r="C135" s="119"/>
      <c r="D135" s="106" t="s">
        <v>728</v>
      </c>
      <c r="E135" s="258">
        <v>2010</v>
      </c>
      <c r="F135" s="73">
        <v>3485</v>
      </c>
      <c r="G135" s="73"/>
      <c r="H135" s="73"/>
      <c r="I135" s="73">
        <f>SUM(F135+G135-H135)</f>
        <v>3485</v>
      </c>
    </row>
    <row r="136" spans="1:9" ht="12.75">
      <c r="A136" s="510">
        <v>3</v>
      </c>
      <c r="B136" s="607" t="s">
        <v>690</v>
      </c>
      <c r="C136" s="196" t="s">
        <v>541</v>
      </c>
      <c r="D136" s="196"/>
      <c r="E136" s="262"/>
      <c r="F136" s="88">
        <f>F137</f>
        <v>300</v>
      </c>
      <c r="G136" s="88">
        <f>G137</f>
        <v>0</v>
      </c>
      <c r="H136" s="88">
        <f>H137</f>
        <v>0</v>
      </c>
      <c r="I136" s="88">
        <f>I137</f>
        <v>300</v>
      </c>
    </row>
    <row r="137" spans="1:9" ht="12.75">
      <c r="A137" s="509"/>
      <c r="B137" s="74" t="s">
        <v>452</v>
      </c>
      <c r="C137" s="108"/>
      <c r="D137" s="106" t="s">
        <v>546</v>
      </c>
      <c r="E137" s="258" t="s">
        <v>830</v>
      </c>
      <c r="F137" s="73">
        <v>300</v>
      </c>
      <c r="G137" s="73"/>
      <c r="H137" s="73"/>
      <c r="I137" s="73">
        <f>SUM(F137+G137-H137)</f>
        <v>300</v>
      </c>
    </row>
    <row r="138" spans="1:9" ht="12.75" customHeight="1">
      <c r="A138" s="506">
        <v>4</v>
      </c>
      <c r="B138" s="101" t="s">
        <v>512</v>
      </c>
      <c r="C138" s="114" t="s">
        <v>513</v>
      </c>
      <c r="D138" s="114"/>
      <c r="E138" s="257"/>
      <c r="F138" s="76">
        <f>SUM(F139:F143)</f>
        <v>6100000</v>
      </c>
      <c r="G138" s="76">
        <f>SUM(G139:G143)</f>
        <v>171000</v>
      </c>
      <c r="H138" s="76">
        <f>SUM(H139:H143)</f>
        <v>95000</v>
      </c>
      <c r="I138" s="76">
        <f>SUM(I139:I143)</f>
        <v>6176000</v>
      </c>
    </row>
    <row r="139" spans="1:9" ht="14.25" customHeight="1">
      <c r="A139" s="506"/>
      <c r="B139" s="127" t="s">
        <v>726</v>
      </c>
      <c r="C139" s="108"/>
      <c r="D139" s="106" t="s">
        <v>265</v>
      </c>
      <c r="E139" s="258">
        <v>2010</v>
      </c>
      <c r="F139" s="73">
        <v>489000</v>
      </c>
      <c r="G139" s="73"/>
      <c r="H139" s="73"/>
      <c r="I139" s="73">
        <f>SUM(F139+G139-H139)</f>
        <v>489000</v>
      </c>
    </row>
    <row r="140" spans="1:9" ht="12.75">
      <c r="A140" s="506"/>
      <c r="B140" s="120" t="s">
        <v>359</v>
      </c>
      <c r="C140" s="106"/>
      <c r="D140" s="106" t="s">
        <v>266</v>
      </c>
      <c r="E140" s="258">
        <v>2010</v>
      </c>
      <c r="F140" s="73">
        <v>101000</v>
      </c>
      <c r="G140" s="73"/>
      <c r="H140" s="73">
        <v>74000</v>
      </c>
      <c r="I140" s="73">
        <f>SUM(F140+G140-H140)</f>
        <v>27000</v>
      </c>
    </row>
    <row r="141" spans="1:9" ht="25.5">
      <c r="A141" s="506"/>
      <c r="B141" s="285" t="s">
        <v>873</v>
      </c>
      <c r="C141" s="106"/>
      <c r="D141" s="106" t="s">
        <v>870</v>
      </c>
      <c r="E141" s="258" t="s">
        <v>830</v>
      </c>
      <c r="F141" s="73">
        <v>5151000</v>
      </c>
      <c r="G141" s="73">
        <v>171000</v>
      </c>
      <c r="H141" s="73"/>
      <c r="I141" s="73">
        <f>SUM(F141+G141-H141)</f>
        <v>5322000</v>
      </c>
    </row>
    <row r="142" spans="1:9" ht="12.75">
      <c r="A142" s="506"/>
      <c r="B142" s="120" t="s">
        <v>751</v>
      </c>
      <c r="C142" s="106"/>
      <c r="D142" s="106" t="s">
        <v>267</v>
      </c>
      <c r="E142" s="258">
        <v>2010</v>
      </c>
      <c r="F142" s="73">
        <v>328000</v>
      </c>
      <c r="G142" s="73"/>
      <c r="H142" s="73">
        <v>21000</v>
      </c>
      <c r="I142" s="73">
        <f>SUM(F142+G142-H142)</f>
        <v>307000</v>
      </c>
    </row>
    <row r="143" spans="1:9" ht="14.25" customHeight="1" thickBot="1">
      <c r="A143" s="506"/>
      <c r="B143" s="179" t="s">
        <v>746</v>
      </c>
      <c r="C143" s="180"/>
      <c r="D143" s="105" t="s">
        <v>270</v>
      </c>
      <c r="E143" s="270">
        <v>2010</v>
      </c>
      <c r="F143" s="93">
        <v>31000</v>
      </c>
      <c r="G143" s="93"/>
      <c r="H143" s="93"/>
      <c r="I143" s="73">
        <f>SUM(F143+G143-H143)</f>
        <v>31000</v>
      </c>
    </row>
    <row r="144" spans="1:9" ht="14.25" thickBot="1" thickTop="1">
      <c r="A144" s="313"/>
      <c r="B144" s="252" t="s">
        <v>35</v>
      </c>
      <c r="C144" s="314"/>
      <c r="D144" s="315"/>
      <c r="E144" s="316"/>
      <c r="F144" s="316">
        <f>SUM(F9+F112+F116+F121)</f>
        <v>36633498</v>
      </c>
      <c r="G144" s="316">
        <f>SUM(G9+G112+G116+G121)</f>
        <v>307597</v>
      </c>
      <c r="H144" s="316">
        <f>SUM(H9+H112+H116+H121)</f>
        <v>156000</v>
      </c>
      <c r="I144" s="316">
        <f>SUM(I9+I112+I116+I121)</f>
        <v>36785095</v>
      </c>
    </row>
    <row r="145" spans="1:9" ht="13.5" thickTop="1">
      <c r="A145" s="54"/>
      <c r="B145" s="543" t="s">
        <v>431</v>
      </c>
      <c r="C145" s="544"/>
      <c r="D145" s="544"/>
      <c r="E145" s="545"/>
      <c r="F145" s="661">
        <f>SUM(F146:F148)</f>
        <v>5782840</v>
      </c>
      <c r="G145" s="661">
        <f>SUM(G146:G148)</f>
        <v>0</v>
      </c>
      <c r="H145" s="661">
        <f>SUM(H146:H148)</f>
        <v>0</v>
      </c>
      <c r="I145" s="661">
        <f>SUM(I146:I148)</f>
        <v>5782840</v>
      </c>
    </row>
    <row r="146" spans="1:9" ht="12.75">
      <c r="A146" s="54"/>
      <c r="B146" s="690" t="s">
        <v>122</v>
      </c>
      <c r="C146" s="523"/>
      <c r="D146" s="523"/>
      <c r="E146" s="691">
        <v>957</v>
      </c>
      <c r="F146" s="692">
        <v>80000</v>
      </c>
      <c r="G146" s="692"/>
      <c r="H146" s="692"/>
      <c r="I146" s="73">
        <f>SUM(F146+G146-H146)</f>
        <v>80000</v>
      </c>
    </row>
    <row r="147" spans="1:9" ht="12.75">
      <c r="A147" s="54"/>
      <c r="B147" s="168" t="s">
        <v>120</v>
      </c>
      <c r="C147" s="168"/>
      <c r="D147" s="168"/>
      <c r="E147" s="173">
        <v>952</v>
      </c>
      <c r="F147" s="73">
        <v>1095540</v>
      </c>
      <c r="G147" s="73"/>
      <c r="H147" s="73"/>
      <c r="I147" s="73">
        <f>SUM(F147+G147-H147)</f>
        <v>1095540</v>
      </c>
    </row>
    <row r="148" spans="1:9" ht="13.5" thickBot="1">
      <c r="A148" s="54"/>
      <c r="B148" s="658" t="s">
        <v>121</v>
      </c>
      <c r="C148" s="659"/>
      <c r="D148" s="659"/>
      <c r="E148" s="660">
        <v>952</v>
      </c>
      <c r="F148" s="93">
        <v>4607300</v>
      </c>
      <c r="G148" s="93"/>
      <c r="H148" s="93"/>
      <c r="I148" s="73">
        <f>SUM(F148+G148-H148)</f>
        <v>4607300</v>
      </c>
    </row>
    <row r="149" spans="1:9" ht="14.25" thickBot="1" thickTop="1">
      <c r="A149" s="54"/>
      <c r="B149" s="199" t="s">
        <v>8</v>
      </c>
      <c r="C149" s="200"/>
      <c r="D149" s="200"/>
      <c r="E149" s="201"/>
      <c r="F149" s="526">
        <f>SUM(F144+F145)</f>
        <v>42416338</v>
      </c>
      <c r="G149" s="526">
        <f>SUM(G144+G145)</f>
        <v>307597</v>
      </c>
      <c r="H149" s="526">
        <f>SUM(H144+H145)</f>
        <v>156000</v>
      </c>
      <c r="I149" s="526">
        <f>SUM(I144+I145)</f>
        <v>42567935</v>
      </c>
    </row>
    <row r="150" spans="1:9" ht="13.5" thickTop="1">
      <c r="A150" s="54"/>
      <c r="B150" s="54"/>
      <c r="C150" s="54"/>
      <c r="D150" s="54"/>
      <c r="E150" s="123"/>
      <c r="F150" s="123"/>
      <c r="G150" s="123"/>
      <c r="H150" s="123"/>
      <c r="I150" s="123"/>
    </row>
    <row r="151" spans="1:9" ht="12.75">
      <c r="A151" t="s">
        <v>418</v>
      </c>
      <c r="B151" s="54" t="s">
        <v>418</v>
      </c>
      <c r="C151" s="54"/>
      <c r="D151" s="54"/>
      <c r="E151" s="54"/>
      <c r="F151" s="54" t="s">
        <v>418</v>
      </c>
      <c r="G151" s="54" t="s">
        <v>418</v>
      </c>
      <c r="H151" s="54" t="s">
        <v>418</v>
      </c>
      <c r="I151" s="54" t="s">
        <v>418</v>
      </c>
    </row>
  </sheetData>
  <printOptions/>
  <pageMargins left="1.1811023622047245" right="0" top="0.984251968503937" bottom="0.787401574803149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2" sqref="C2"/>
    </sheetView>
  </sheetViews>
  <sheetFormatPr defaultColWidth="9.00390625" defaultRowHeight="12.75"/>
  <cols>
    <col min="1" max="1" width="4.125" style="0" customWidth="1"/>
    <col min="2" max="2" width="6.75390625" style="0" customWidth="1"/>
    <col min="3" max="3" width="28.875" style="0" customWidth="1"/>
    <col min="4" max="4" width="14.00390625" style="0" customWidth="1"/>
  </cols>
  <sheetData>
    <row r="1" spans="1:4" ht="15.75">
      <c r="A1" s="463"/>
      <c r="B1" s="463"/>
      <c r="C1" s="463" t="s">
        <v>42</v>
      </c>
      <c r="D1" s="463"/>
    </row>
    <row r="2" spans="1:4" ht="15.75">
      <c r="A2" s="463"/>
      <c r="B2" s="463"/>
      <c r="C2" s="463" t="s">
        <v>99</v>
      </c>
      <c r="D2" s="463"/>
    </row>
    <row r="3" spans="1:4" ht="15.75">
      <c r="A3" s="463"/>
      <c r="B3" s="463"/>
      <c r="C3" s="463" t="s">
        <v>126</v>
      </c>
      <c r="D3" s="463"/>
    </row>
    <row r="4" spans="1:4" ht="15.75">
      <c r="A4" s="463"/>
      <c r="B4" s="463"/>
      <c r="C4" s="463"/>
      <c r="D4" s="463"/>
    </row>
    <row r="5" spans="1:4" ht="15.75">
      <c r="A5" s="463"/>
      <c r="B5" s="463"/>
      <c r="C5" s="463"/>
      <c r="D5" s="463"/>
    </row>
    <row r="6" spans="1:4" ht="15.75">
      <c r="A6" s="463"/>
      <c r="B6" s="463"/>
      <c r="C6" s="153" t="s">
        <v>100</v>
      </c>
      <c r="D6" s="463"/>
    </row>
    <row r="7" spans="1:4" ht="15.75">
      <c r="A7" s="463"/>
      <c r="B7" s="463"/>
      <c r="C7" s="153" t="s">
        <v>675</v>
      </c>
      <c r="D7" s="463"/>
    </row>
    <row r="8" spans="1:4" ht="16.5" thickBot="1">
      <c r="A8" s="463"/>
      <c r="B8" s="463"/>
      <c r="C8" s="463"/>
      <c r="D8" s="464" t="s">
        <v>101</v>
      </c>
    </row>
    <row r="9" spans="1:4" ht="16.5" thickTop="1">
      <c r="A9" s="465" t="s">
        <v>627</v>
      </c>
      <c r="B9" s="465" t="s">
        <v>890</v>
      </c>
      <c r="C9" s="466" t="s">
        <v>102</v>
      </c>
      <c r="D9" s="465" t="s">
        <v>61</v>
      </c>
    </row>
    <row r="10" spans="1:4" ht="16.5" thickBot="1">
      <c r="A10" s="467"/>
      <c r="B10" s="468"/>
      <c r="C10" s="469"/>
      <c r="D10" s="467" t="s">
        <v>103</v>
      </c>
    </row>
    <row r="11" spans="1:4" ht="16.5" thickTop="1">
      <c r="A11" s="470" t="s">
        <v>418</v>
      </c>
      <c r="B11" s="471" t="s">
        <v>418</v>
      </c>
      <c r="C11" s="472" t="s">
        <v>418</v>
      </c>
      <c r="D11" s="473" t="s">
        <v>418</v>
      </c>
    </row>
    <row r="12" spans="1:4" ht="15.75">
      <c r="A12" s="470">
        <v>801</v>
      </c>
      <c r="B12" s="471">
        <v>80101</v>
      </c>
      <c r="C12" s="472" t="s">
        <v>104</v>
      </c>
      <c r="D12" s="473">
        <v>110000</v>
      </c>
    </row>
    <row r="13" spans="1:4" ht="15.75">
      <c r="A13" s="470" t="s">
        <v>418</v>
      </c>
      <c r="B13" s="471" t="s">
        <v>418</v>
      </c>
      <c r="C13" s="472" t="s">
        <v>579</v>
      </c>
      <c r="D13" s="473"/>
    </row>
    <row r="14" spans="1:4" ht="15.75">
      <c r="A14" s="470"/>
      <c r="B14" s="471"/>
      <c r="C14" s="472"/>
      <c r="D14" s="473"/>
    </row>
    <row r="15" spans="1:4" ht="15.75">
      <c r="A15" s="470">
        <v>801</v>
      </c>
      <c r="B15" s="471">
        <v>80110</v>
      </c>
      <c r="C15" s="472" t="s">
        <v>105</v>
      </c>
      <c r="D15" s="473">
        <v>100000</v>
      </c>
    </row>
    <row r="16" spans="1:4" ht="15.75">
      <c r="A16" s="470" t="s">
        <v>418</v>
      </c>
      <c r="B16" s="471" t="s">
        <v>418</v>
      </c>
      <c r="C16" s="472" t="s">
        <v>364</v>
      </c>
      <c r="D16" s="473" t="s">
        <v>418</v>
      </c>
    </row>
    <row r="17" spans="1:4" ht="16.5" thickBot="1">
      <c r="A17" s="473"/>
      <c r="B17" s="474"/>
      <c r="C17" s="472"/>
      <c r="D17" s="473"/>
    </row>
    <row r="18" spans="1:4" ht="17.25" thickBot="1" thickTop="1">
      <c r="A18" s="475" t="s">
        <v>418</v>
      </c>
      <c r="B18" s="476" t="s">
        <v>418</v>
      </c>
      <c r="C18" s="477" t="s">
        <v>106</v>
      </c>
      <c r="D18" s="475">
        <f>SUM(D11:D17)</f>
        <v>210000</v>
      </c>
    </row>
    <row r="19" spans="1:4" ht="16.5" thickTop="1">
      <c r="A19" s="478" t="s">
        <v>418</v>
      </c>
      <c r="B19" s="478" t="s">
        <v>418</v>
      </c>
      <c r="C19" s="463"/>
      <c r="D19" s="478" t="s">
        <v>418</v>
      </c>
    </row>
    <row r="20" spans="1:4" ht="15.75">
      <c r="A20" s="463"/>
      <c r="B20" s="463"/>
      <c r="C20" s="463"/>
      <c r="D20" s="463"/>
    </row>
    <row r="21" spans="1:4" ht="15.75">
      <c r="A21" s="463"/>
      <c r="B21" s="463"/>
      <c r="C21" s="463"/>
      <c r="D21" s="463"/>
    </row>
    <row r="22" spans="1:4" ht="15.75">
      <c r="A22" s="463"/>
      <c r="B22" s="463"/>
      <c r="C22" s="153" t="s">
        <v>418</v>
      </c>
      <c r="D22" s="463"/>
    </row>
    <row r="23" spans="1:4" ht="15.75">
      <c r="A23" s="463"/>
      <c r="B23" s="463"/>
      <c r="C23" s="153"/>
      <c r="D23" s="463"/>
    </row>
    <row r="24" spans="1:4" ht="15.75">
      <c r="A24" s="463"/>
      <c r="B24" s="463"/>
      <c r="C24" s="479" t="s">
        <v>418</v>
      </c>
      <c r="D24" s="463"/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" sqref="C2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46.00390625" style="0" customWidth="1"/>
    <col min="4" max="4" width="14.00390625" style="0" customWidth="1"/>
  </cols>
  <sheetData>
    <row r="1" spans="1:4" ht="15.75">
      <c r="A1" s="463"/>
      <c r="B1" s="463"/>
      <c r="C1" s="463" t="s">
        <v>43</v>
      </c>
      <c r="D1" s="463"/>
    </row>
    <row r="2" spans="1:4" ht="15.75">
      <c r="A2" s="463"/>
      <c r="B2" s="463"/>
      <c r="C2" s="463" t="s">
        <v>99</v>
      </c>
      <c r="D2" s="463"/>
    </row>
    <row r="3" spans="1:4" ht="15.75">
      <c r="A3" s="463"/>
      <c r="B3" s="463"/>
      <c r="C3" s="463" t="s">
        <v>126</v>
      </c>
      <c r="D3" s="463"/>
    </row>
    <row r="4" spans="1:4" ht="15.75">
      <c r="A4" s="463"/>
      <c r="B4" s="463"/>
      <c r="C4" s="463"/>
      <c r="D4" s="463"/>
    </row>
    <row r="5" spans="1:4" ht="15.75">
      <c r="A5" s="463"/>
      <c r="B5" s="463"/>
      <c r="C5" s="463"/>
      <c r="D5" s="463"/>
    </row>
    <row r="6" spans="1:4" ht="15.75">
      <c r="A6" s="463"/>
      <c r="B6" s="463"/>
      <c r="C6" s="153" t="s">
        <v>676</v>
      </c>
      <c r="D6" s="463"/>
    </row>
    <row r="7" spans="1:4" ht="15.75">
      <c r="A7" s="463"/>
      <c r="B7" s="463"/>
      <c r="C7" s="153" t="s">
        <v>107</v>
      </c>
      <c r="D7" s="463"/>
    </row>
    <row r="8" spans="1:4" ht="16.5" thickBot="1">
      <c r="A8" s="463"/>
      <c r="B8" s="463"/>
      <c r="C8" s="463"/>
      <c r="D8" s="464" t="s">
        <v>101</v>
      </c>
    </row>
    <row r="9" spans="1:4" ht="16.5" thickTop="1">
      <c r="A9" s="465" t="s">
        <v>627</v>
      </c>
      <c r="B9" s="465" t="s">
        <v>890</v>
      </c>
      <c r="C9" s="466" t="s">
        <v>102</v>
      </c>
      <c r="D9" s="465" t="s">
        <v>61</v>
      </c>
    </row>
    <row r="10" spans="1:4" ht="16.5" thickBot="1">
      <c r="A10" s="467"/>
      <c r="B10" s="468"/>
      <c r="C10" s="469"/>
      <c r="D10" s="467" t="s">
        <v>103</v>
      </c>
    </row>
    <row r="11" spans="1:4" ht="16.5" thickTop="1">
      <c r="A11" s="480" t="s">
        <v>418</v>
      </c>
      <c r="B11" s="471" t="s">
        <v>418</v>
      </c>
      <c r="C11" s="472" t="s">
        <v>418</v>
      </c>
      <c r="D11" s="473" t="s">
        <v>418</v>
      </c>
    </row>
    <row r="12" spans="1:4" ht="15.75">
      <c r="A12" s="480" t="s">
        <v>461</v>
      </c>
      <c r="B12" s="471" t="s">
        <v>349</v>
      </c>
      <c r="C12" s="472" t="s">
        <v>504</v>
      </c>
      <c r="D12" s="473">
        <v>10800</v>
      </c>
    </row>
    <row r="13" spans="1:4" ht="15.75">
      <c r="A13" s="480" t="s">
        <v>461</v>
      </c>
      <c r="B13" s="471" t="s">
        <v>474</v>
      </c>
      <c r="C13" s="472" t="s">
        <v>206</v>
      </c>
      <c r="D13" s="473">
        <v>1700</v>
      </c>
    </row>
    <row r="14" spans="1:4" ht="15.75">
      <c r="A14" s="480" t="s">
        <v>541</v>
      </c>
      <c r="B14" s="471" t="s">
        <v>692</v>
      </c>
      <c r="C14" s="472" t="s">
        <v>116</v>
      </c>
      <c r="D14" s="473">
        <v>5000</v>
      </c>
    </row>
    <row r="15" spans="1:4" ht="15.75">
      <c r="A15" s="480" t="s">
        <v>541</v>
      </c>
      <c r="B15" s="471" t="s">
        <v>543</v>
      </c>
      <c r="C15" s="472" t="s">
        <v>108</v>
      </c>
      <c r="D15" s="473">
        <v>8600</v>
      </c>
    </row>
    <row r="16" spans="1:4" ht="15.75">
      <c r="A16" s="480" t="s">
        <v>541</v>
      </c>
      <c r="B16" s="471" t="s">
        <v>543</v>
      </c>
      <c r="C16" s="472" t="s">
        <v>677</v>
      </c>
      <c r="D16" s="473">
        <v>5800</v>
      </c>
    </row>
    <row r="17" spans="1:4" ht="15.75">
      <c r="A17" s="480" t="s">
        <v>541</v>
      </c>
      <c r="B17" s="471" t="s">
        <v>543</v>
      </c>
      <c r="C17" s="472" t="s">
        <v>109</v>
      </c>
      <c r="D17" s="473">
        <v>2100</v>
      </c>
    </row>
    <row r="18" spans="1:4" ht="15.75">
      <c r="A18" s="480" t="s">
        <v>541</v>
      </c>
      <c r="B18" s="471" t="s">
        <v>543</v>
      </c>
      <c r="C18" s="472" t="s">
        <v>110</v>
      </c>
      <c r="D18" s="473">
        <v>4000</v>
      </c>
    </row>
    <row r="19" spans="1:4" ht="16.5" thickBot="1">
      <c r="A19" s="480" t="s">
        <v>541</v>
      </c>
      <c r="B19" s="471" t="s">
        <v>543</v>
      </c>
      <c r="C19" s="472" t="s">
        <v>111</v>
      </c>
      <c r="D19" s="473">
        <v>1900</v>
      </c>
    </row>
    <row r="20" spans="1:4" ht="17.25" thickBot="1" thickTop="1">
      <c r="A20" s="475" t="s">
        <v>418</v>
      </c>
      <c r="B20" s="476" t="s">
        <v>418</v>
      </c>
      <c r="C20" s="477" t="s">
        <v>106</v>
      </c>
      <c r="D20" s="475">
        <f>SUM(D11:D19)</f>
        <v>39900</v>
      </c>
    </row>
    <row r="21" ht="13.5" thickTop="1"/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3" sqref="E3"/>
    </sheetView>
  </sheetViews>
  <sheetFormatPr defaultColWidth="9.00390625" defaultRowHeight="12.75"/>
  <cols>
    <col min="1" max="1" width="3.25390625" style="0" customWidth="1"/>
    <col min="2" max="2" width="18.875" style="0" customWidth="1"/>
    <col min="3" max="3" width="5.125" style="0" customWidth="1"/>
    <col min="4" max="4" width="5.875" style="0" customWidth="1"/>
    <col min="5" max="5" width="10.25390625" style="0" customWidth="1"/>
    <col min="6" max="6" width="10.125" style="0" customWidth="1"/>
    <col min="7" max="7" width="8.25390625" style="0" customWidth="1"/>
    <col min="8" max="8" width="11.25390625" style="0" customWidth="1"/>
    <col min="9" max="9" width="7.75390625" style="0" customWidth="1"/>
    <col min="10" max="10" width="9.625" style="0" customWidth="1"/>
  </cols>
  <sheetData>
    <row r="1" spans="5:7" ht="16.5">
      <c r="E1" s="546" t="s">
        <v>943</v>
      </c>
      <c r="F1" s="546"/>
      <c r="G1" s="547"/>
    </row>
    <row r="2" spans="5:7" ht="16.5">
      <c r="E2" s="546" t="s">
        <v>1003</v>
      </c>
      <c r="F2" s="546"/>
      <c r="G2" s="547"/>
    </row>
    <row r="3" spans="5:7" ht="16.5">
      <c r="E3" s="546" t="s">
        <v>871</v>
      </c>
      <c r="F3" s="546"/>
      <c r="G3" s="547"/>
    </row>
    <row r="4" spans="5:7" ht="16.5">
      <c r="E4" s="546" t="s">
        <v>942</v>
      </c>
      <c r="F4" s="546"/>
      <c r="G4" s="547"/>
    </row>
    <row r="7" spans="1:10" ht="15">
      <c r="A7" s="432"/>
      <c r="B7" s="528" t="s">
        <v>73</v>
      </c>
      <c r="C7" s="528"/>
      <c r="D7" s="528"/>
      <c r="E7" s="528"/>
      <c r="F7" s="528"/>
      <c r="G7" s="528"/>
      <c r="H7" s="528"/>
      <c r="I7" s="462"/>
      <c r="J7" s="462"/>
    </row>
    <row r="8" spans="1:10" ht="15">
      <c r="A8" s="432"/>
      <c r="B8" s="528" t="s">
        <v>679</v>
      </c>
      <c r="C8" s="528"/>
      <c r="D8" s="528"/>
      <c r="E8" s="528"/>
      <c r="F8" s="528"/>
      <c r="G8" s="528"/>
      <c r="H8" s="528"/>
      <c r="I8" s="462"/>
      <c r="J8" s="462"/>
    </row>
    <row r="9" spans="1:10" ht="15">
      <c r="A9" s="432"/>
      <c r="B9" s="528"/>
      <c r="C9" s="528"/>
      <c r="D9" s="528"/>
      <c r="E9" s="528"/>
      <c r="F9" s="528"/>
      <c r="G9" s="528"/>
      <c r="H9" s="528"/>
      <c r="I9" s="462"/>
      <c r="J9" s="462"/>
    </row>
    <row r="10" spans="1:10" ht="15.75" thickBot="1">
      <c r="A10" s="432"/>
      <c r="B10" s="432"/>
      <c r="C10" s="432"/>
      <c r="D10" s="432"/>
      <c r="E10" s="432"/>
      <c r="F10" s="432"/>
      <c r="G10" s="432"/>
      <c r="H10" s="432" t="s">
        <v>101</v>
      </c>
      <c r="I10" s="432"/>
      <c r="J10" s="432"/>
    </row>
    <row r="11" spans="1:10" ht="15.75" thickTop="1">
      <c r="A11" s="548" t="s">
        <v>781</v>
      </c>
      <c r="B11" s="549" t="s">
        <v>415</v>
      </c>
      <c r="C11" s="550"/>
      <c r="D11" s="550"/>
      <c r="E11" s="551" t="s">
        <v>74</v>
      </c>
      <c r="F11" s="552" t="s">
        <v>75</v>
      </c>
      <c r="G11" s="553"/>
      <c r="H11" s="554" t="s">
        <v>580</v>
      </c>
      <c r="I11" s="555"/>
      <c r="J11" s="556" t="s">
        <v>76</v>
      </c>
    </row>
    <row r="12" spans="1:10" ht="15">
      <c r="A12" s="557"/>
      <c r="B12" s="558"/>
      <c r="C12" s="559" t="s">
        <v>77</v>
      </c>
      <c r="D12" s="559" t="s">
        <v>890</v>
      </c>
      <c r="E12" s="444" t="s">
        <v>78</v>
      </c>
      <c r="F12" s="458" t="s">
        <v>903</v>
      </c>
      <c r="G12" s="444" t="s">
        <v>881</v>
      </c>
      <c r="H12" s="458" t="s">
        <v>903</v>
      </c>
      <c r="I12" s="560" t="s">
        <v>881</v>
      </c>
      <c r="J12" s="561" t="s">
        <v>183</v>
      </c>
    </row>
    <row r="13" spans="1:10" ht="15">
      <c r="A13" s="557"/>
      <c r="B13" s="558"/>
      <c r="C13" s="559"/>
      <c r="D13" s="559"/>
      <c r="E13" s="444" t="s">
        <v>79</v>
      </c>
      <c r="F13" s="444"/>
      <c r="G13" s="444" t="s">
        <v>782</v>
      </c>
      <c r="H13" s="458"/>
      <c r="I13" s="560" t="s">
        <v>80</v>
      </c>
      <c r="J13" s="561" t="s">
        <v>81</v>
      </c>
    </row>
    <row r="14" spans="1:10" ht="15.75" thickBot="1">
      <c r="A14" s="562"/>
      <c r="B14" s="563"/>
      <c r="C14" s="564"/>
      <c r="D14" s="564"/>
      <c r="E14" s="448"/>
      <c r="F14" s="448"/>
      <c r="G14" s="448"/>
      <c r="H14" s="565"/>
      <c r="I14" s="566" t="s">
        <v>82</v>
      </c>
      <c r="J14" s="567" t="s">
        <v>83</v>
      </c>
    </row>
    <row r="15" spans="1:10" ht="16.5" thickBot="1" thickTop="1">
      <c r="A15" s="568">
        <v>1</v>
      </c>
      <c r="B15" s="569">
        <v>2</v>
      </c>
      <c r="C15" s="570">
        <v>3</v>
      </c>
      <c r="D15" s="570">
        <v>4</v>
      </c>
      <c r="E15" s="565">
        <v>5</v>
      </c>
      <c r="F15" s="565">
        <v>6</v>
      </c>
      <c r="G15" s="565">
        <v>7</v>
      </c>
      <c r="H15" s="565">
        <v>8</v>
      </c>
      <c r="I15" s="566">
        <v>9</v>
      </c>
      <c r="J15" s="567">
        <v>10</v>
      </c>
    </row>
    <row r="16" spans="1:10" ht="15.75" thickTop="1">
      <c r="A16" s="571" t="s">
        <v>777</v>
      </c>
      <c r="B16" s="572" t="s">
        <v>84</v>
      </c>
      <c r="C16" s="573"/>
      <c r="D16" s="573"/>
      <c r="E16" s="574">
        <f aca="true" t="shared" si="0" ref="E16:J16">SUM(E17)</f>
        <v>187677</v>
      </c>
      <c r="F16" s="574">
        <f t="shared" si="0"/>
        <v>6306300</v>
      </c>
      <c r="G16" s="574">
        <f t="shared" si="0"/>
        <v>6000</v>
      </c>
      <c r="H16" s="574">
        <f t="shared" si="0"/>
        <v>6306300</v>
      </c>
      <c r="I16" s="574">
        <f t="shared" si="0"/>
        <v>0</v>
      </c>
      <c r="J16" s="574">
        <f t="shared" si="0"/>
        <v>187677</v>
      </c>
    </row>
    <row r="17" spans="1:10" ht="15">
      <c r="A17" s="575" t="s">
        <v>418</v>
      </c>
      <c r="B17" s="558" t="s">
        <v>85</v>
      </c>
      <c r="C17" s="559">
        <v>700</v>
      </c>
      <c r="D17" s="559">
        <v>70001</v>
      </c>
      <c r="E17" s="576">
        <v>187677</v>
      </c>
      <c r="F17" s="576">
        <v>6306300</v>
      </c>
      <c r="G17" s="576">
        <v>6000</v>
      </c>
      <c r="H17" s="576">
        <v>6306300</v>
      </c>
      <c r="I17" s="577">
        <v>0</v>
      </c>
      <c r="J17" s="445">
        <f>SUM(E17+F17-H17)</f>
        <v>187677</v>
      </c>
    </row>
    <row r="18" spans="1:10" ht="15">
      <c r="A18" s="578" t="s">
        <v>778</v>
      </c>
      <c r="B18" s="579" t="s">
        <v>86</v>
      </c>
      <c r="C18" s="580"/>
      <c r="D18" s="580"/>
      <c r="E18" s="581">
        <f aca="true" t="shared" si="1" ref="E18:J18">SUM(E19:E22)</f>
        <v>40315</v>
      </c>
      <c r="F18" s="581">
        <f t="shared" si="1"/>
        <v>705044</v>
      </c>
      <c r="G18" s="581">
        <f t="shared" si="1"/>
        <v>0</v>
      </c>
      <c r="H18" s="581">
        <f t="shared" si="1"/>
        <v>705389</v>
      </c>
      <c r="I18" s="581">
        <f t="shared" si="1"/>
        <v>0</v>
      </c>
      <c r="J18" s="581">
        <f t="shared" si="1"/>
        <v>39970</v>
      </c>
    </row>
    <row r="19" spans="1:10" ht="15">
      <c r="A19" s="582">
        <v>1</v>
      </c>
      <c r="B19" s="583" t="s">
        <v>631</v>
      </c>
      <c r="C19" s="584">
        <v>801</v>
      </c>
      <c r="D19" s="584">
        <v>80101</v>
      </c>
      <c r="E19" s="585">
        <v>18666</v>
      </c>
      <c r="F19" s="585">
        <v>374779</v>
      </c>
      <c r="G19" s="585">
        <v>0</v>
      </c>
      <c r="H19" s="585">
        <v>369781</v>
      </c>
      <c r="I19" s="586">
        <v>0</v>
      </c>
      <c r="J19" s="587">
        <f>SUM(E19+F19-H19)</f>
        <v>23664</v>
      </c>
    </row>
    <row r="20" spans="1:10" ht="15">
      <c r="A20" s="588">
        <v>2</v>
      </c>
      <c r="B20" s="589" t="s">
        <v>436</v>
      </c>
      <c r="C20" s="590">
        <v>801</v>
      </c>
      <c r="D20" s="590">
        <v>80110</v>
      </c>
      <c r="E20" s="591">
        <v>5153</v>
      </c>
      <c r="F20" s="591">
        <v>188275</v>
      </c>
      <c r="G20" s="591">
        <v>0</v>
      </c>
      <c r="H20" s="591">
        <v>189961</v>
      </c>
      <c r="I20" s="592"/>
      <c r="J20" s="593">
        <f>SUM(E20+F20-H20)</f>
        <v>3467</v>
      </c>
    </row>
    <row r="21" spans="1:10" ht="15">
      <c r="A21" s="575">
        <v>3</v>
      </c>
      <c r="B21" s="558" t="s">
        <v>141</v>
      </c>
      <c r="C21" s="559">
        <v>801</v>
      </c>
      <c r="D21" s="559">
        <v>80104</v>
      </c>
      <c r="E21" s="576">
        <v>12599</v>
      </c>
      <c r="F21" s="576">
        <v>138840</v>
      </c>
      <c r="G21" s="576">
        <v>0</v>
      </c>
      <c r="H21" s="576">
        <v>138600</v>
      </c>
      <c r="I21" s="577"/>
      <c r="J21" s="594">
        <f>SUM(E21+F21-H21)</f>
        <v>12839</v>
      </c>
    </row>
    <row r="22" spans="1:10" ht="15">
      <c r="A22" s="588">
        <v>4</v>
      </c>
      <c r="B22" s="589" t="s">
        <v>87</v>
      </c>
      <c r="C22" s="590">
        <v>852</v>
      </c>
      <c r="D22" s="590">
        <v>85219</v>
      </c>
      <c r="E22" s="591">
        <v>3897</v>
      </c>
      <c r="F22" s="591">
        <v>3150</v>
      </c>
      <c r="G22" s="591"/>
      <c r="H22" s="591">
        <v>7047</v>
      </c>
      <c r="I22" s="592">
        <v>0</v>
      </c>
      <c r="J22" s="593">
        <f>SUM(E22+F22-H22)</f>
        <v>0</v>
      </c>
    </row>
    <row r="23" spans="1:10" ht="14.25">
      <c r="A23" s="595" t="s">
        <v>88</v>
      </c>
      <c r="B23" s="596" t="s">
        <v>89</v>
      </c>
      <c r="C23" s="597"/>
      <c r="D23" s="597"/>
      <c r="E23" s="598">
        <f aca="true" t="shared" si="2" ref="E23:J23">SUM(E16+E18)</f>
        <v>227992</v>
      </c>
      <c r="F23" s="598">
        <f t="shared" si="2"/>
        <v>7011344</v>
      </c>
      <c r="G23" s="598">
        <f t="shared" si="2"/>
        <v>6000</v>
      </c>
      <c r="H23" s="598">
        <f t="shared" si="2"/>
        <v>7011689</v>
      </c>
      <c r="I23" s="598">
        <f t="shared" si="2"/>
        <v>0</v>
      </c>
      <c r="J23" s="598">
        <f t="shared" si="2"/>
        <v>227647</v>
      </c>
    </row>
    <row r="24" spans="1:10" ht="15">
      <c r="A24" s="599"/>
      <c r="B24" s="558"/>
      <c r="C24" s="558"/>
      <c r="D24" s="558"/>
      <c r="E24" s="558"/>
      <c r="F24" s="600"/>
      <c r="G24" s="600"/>
      <c r="H24" s="600"/>
      <c r="I24" s="558"/>
      <c r="J24" s="558"/>
    </row>
    <row r="25" spans="1:10" ht="15">
      <c r="A25" s="599"/>
      <c r="B25" s="558"/>
      <c r="C25" s="558"/>
      <c r="D25" s="558"/>
      <c r="E25" s="558"/>
      <c r="F25" s="600"/>
      <c r="G25" s="600"/>
      <c r="H25" s="600"/>
      <c r="I25" s="558"/>
      <c r="J25" s="558"/>
    </row>
    <row r="26" spans="1:10" ht="15">
      <c r="A26" s="599"/>
      <c r="B26" s="558"/>
      <c r="C26" s="558"/>
      <c r="D26" s="558"/>
      <c r="E26" s="558"/>
      <c r="F26" s="601" t="s">
        <v>418</v>
      </c>
      <c r="G26" s="601"/>
      <c r="H26" s="601"/>
      <c r="I26" s="558"/>
      <c r="J26" s="558"/>
    </row>
    <row r="27" spans="1:10" ht="12.75">
      <c r="A27" s="602"/>
      <c r="B27" s="603"/>
      <c r="C27" s="603"/>
      <c r="D27" s="603"/>
      <c r="E27" s="604"/>
      <c r="F27" s="604"/>
      <c r="G27" s="604"/>
      <c r="H27" s="604"/>
      <c r="I27" s="604"/>
      <c r="J27" s="604"/>
    </row>
    <row r="28" spans="1:10" ht="15">
      <c r="A28" s="602"/>
      <c r="B28" s="558"/>
      <c r="C28" s="558"/>
      <c r="D28" s="558"/>
      <c r="E28" s="605"/>
      <c r="F28" s="606" t="s">
        <v>418</v>
      </c>
      <c r="G28" s="606"/>
      <c r="H28" s="606"/>
      <c r="I28" s="558"/>
      <c r="J28" s="558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" sqref="C2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31.125" style="0" customWidth="1"/>
  </cols>
  <sheetData>
    <row r="1" spans="1:4" ht="15.75">
      <c r="A1" s="463"/>
      <c r="B1" s="463"/>
      <c r="C1" s="463" t="s">
        <v>44</v>
      </c>
      <c r="D1" s="463"/>
    </row>
    <row r="2" spans="1:4" ht="15.75">
      <c r="A2" s="463"/>
      <c r="B2" s="463"/>
      <c r="C2" s="463" t="s">
        <v>871</v>
      </c>
      <c r="D2" s="463"/>
    </row>
    <row r="3" spans="1:4" ht="15.75">
      <c r="A3" s="463"/>
      <c r="B3" s="463"/>
      <c r="C3" s="463" t="s">
        <v>128</v>
      </c>
      <c r="D3" s="463"/>
    </row>
    <row r="4" spans="1:4" ht="15.75">
      <c r="A4" s="463"/>
      <c r="B4" s="463"/>
      <c r="C4" s="463"/>
      <c r="D4" s="463"/>
    </row>
    <row r="5" spans="1:4" ht="15.75">
      <c r="A5" s="463"/>
      <c r="B5" s="463"/>
      <c r="C5" s="463"/>
      <c r="D5" s="463"/>
    </row>
    <row r="6" spans="1:4" ht="15.75">
      <c r="A6" s="463"/>
      <c r="B6" s="463" t="s">
        <v>418</v>
      </c>
      <c r="C6" s="490" t="s">
        <v>118</v>
      </c>
      <c r="D6" s="463"/>
    </row>
    <row r="7" spans="1:4" ht="15.75">
      <c r="A7" s="463"/>
      <c r="B7" s="463"/>
      <c r="C7" s="490" t="s">
        <v>678</v>
      </c>
      <c r="D7" s="463"/>
    </row>
    <row r="8" spans="1:4" ht="15.75">
      <c r="A8" s="463"/>
      <c r="B8" s="463"/>
      <c r="C8" s="491"/>
      <c r="D8" s="463"/>
    </row>
    <row r="9" spans="1:4" ht="16.5" thickBot="1">
      <c r="A9" s="463"/>
      <c r="B9" s="463"/>
      <c r="C9" s="463"/>
      <c r="D9" s="463" t="s">
        <v>101</v>
      </c>
    </row>
    <row r="10" spans="1:4" ht="17.25" thickBot="1" thickTop="1">
      <c r="A10" s="492" t="s">
        <v>627</v>
      </c>
      <c r="B10" s="492" t="s">
        <v>890</v>
      </c>
      <c r="C10" s="493" t="s">
        <v>102</v>
      </c>
      <c r="D10" s="492" t="s">
        <v>61</v>
      </c>
    </row>
    <row r="11" spans="1:4" ht="16.5" thickTop="1">
      <c r="A11" s="470"/>
      <c r="B11" s="471"/>
      <c r="C11" s="472"/>
      <c r="D11" s="473"/>
    </row>
    <row r="12" spans="1:5" ht="15.75">
      <c r="A12" s="470">
        <v>921</v>
      </c>
      <c r="B12" s="471">
        <v>92109</v>
      </c>
      <c r="C12" s="472" t="s">
        <v>142</v>
      </c>
      <c r="D12" s="473">
        <v>584834</v>
      </c>
      <c r="E12" t="s">
        <v>418</v>
      </c>
    </row>
    <row r="13" spans="1:4" ht="15.75">
      <c r="A13" s="470"/>
      <c r="B13" s="471"/>
      <c r="C13" s="472" t="s">
        <v>143</v>
      </c>
      <c r="D13" s="473"/>
    </row>
    <row r="14" spans="1:5" ht="15.75">
      <c r="A14" s="470">
        <v>921</v>
      </c>
      <c r="B14" s="471">
        <v>92116</v>
      </c>
      <c r="C14" s="472" t="s">
        <v>144</v>
      </c>
      <c r="D14" s="473">
        <v>218916</v>
      </c>
      <c r="E14" t="s">
        <v>418</v>
      </c>
    </row>
    <row r="15" spans="1:4" ht="15.75">
      <c r="A15" s="470"/>
      <c r="B15" s="474"/>
      <c r="C15" s="472" t="s">
        <v>145</v>
      </c>
      <c r="D15" s="473"/>
    </row>
    <row r="16" spans="1:4" ht="16.5" thickBot="1">
      <c r="A16" s="473"/>
      <c r="B16" s="474"/>
      <c r="C16" s="472"/>
      <c r="D16" s="473"/>
    </row>
    <row r="17" spans="1:4" ht="17.25" thickBot="1" thickTop="1">
      <c r="A17" s="475" t="s">
        <v>418</v>
      </c>
      <c r="B17" s="476" t="s">
        <v>418</v>
      </c>
      <c r="C17" s="477" t="s">
        <v>106</v>
      </c>
      <c r="D17" s="475">
        <f>SUM(D11:D16)</f>
        <v>803750</v>
      </c>
    </row>
    <row r="18" spans="1:4" ht="16.5" thickTop="1">
      <c r="A18" s="478" t="s">
        <v>418</v>
      </c>
      <c r="B18" s="478" t="s">
        <v>418</v>
      </c>
      <c r="C18" s="463"/>
      <c r="D18" s="478" t="s">
        <v>418</v>
      </c>
    </row>
    <row r="19" spans="1:4" ht="15.75">
      <c r="A19" s="463"/>
      <c r="B19" s="463"/>
      <c r="C19" s="463"/>
      <c r="D19" s="463"/>
    </row>
    <row r="20" spans="1:4" ht="15.75">
      <c r="A20" s="463"/>
      <c r="B20" s="463"/>
      <c r="C20" s="463"/>
      <c r="D20" s="463"/>
    </row>
    <row r="21" spans="1:4" ht="15.75">
      <c r="A21" s="463"/>
      <c r="B21" s="463"/>
      <c r="C21" s="153" t="s">
        <v>418</v>
      </c>
      <c r="D21" s="463"/>
    </row>
    <row r="22" spans="1:4" ht="15.75">
      <c r="A22" s="463"/>
      <c r="B22" s="463"/>
      <c r="C22" s="463"/>
      <c r="D22" s="463"/>
    </row>
    <row r="23" spans="1:4" ht="15.75">
      <c r="A23" s="463"/>
      <c r="B23" s="463"/>
      <c r="C23" s="479" t="s">
        <v>418</v>
      </c>
      <c r="D23" s="463"/>
    </row>
    <row r="24" ht="12.75">
      <c r="C24" t="s">
        <v>418</v>
      </c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" sqref="C2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29.75390625" style="0" customWidth="1"/>
  </cols>
  <sheetData>
    <row r="1" spans="1:6" ht="15.75">
      <c r="A1" s="463"/>
      <c r="B1" s="463"/>
      <c r="C1" s="463" t="s">
        <v>45</v>
      </c>
      <c r="D1" s="463"/>
      <c r="E1" s="463"/>
      <c r="F1" s="463"/>
    </row>
    <row r="2" spans="1:6" ht="15.75">
      <c r="A2" s="463"/>
      <c r="B2" s="463"/>
      <c r="C2" s="463" t="s">
        <v>871</v>
      </c>
      <c r="D2" s="463"/>
      <c r="E2" s="463"/>
      <c r="F2" s="463"/>
    </row>
    <row r="3" spans="1:6" ht="15.75">
      <c r="A3" s="463"/>
      <c r="B3" s="463"/>
      <c r="C3" s="463" t="s">
        <v>126</v>
      </c>
      <c r="D3" s="463"/>
      <c r="E3" s="463"/>
      <c r="F3" s="463"/>
    </row>
    <row r="4" spans="1:6" ht="15.75">
      <c r="A4" s="463"/>
      <c r="B4" s="463"/>
      <c r="C4" s="463"/>
      <c r="D4" s="463"/>
      <c r="E4" s="463"/>
      <c r="F4" s="463"/>
    </row>
    <row r="5" spans="1:6" ht="15.75">
      <c r="A5" s="463"/>
      <c r="B5" s="463"/>
      <c r="C5" s="463"/>
      <c r="D5" s="463"/>
      <c r="E5" s="463"/>
      <c r="F5" s="463"/>
    </row>
    <row r="6" spans="1:6" ht="15.75">
      <c r="A6" s="463"/>
      <c r="B6" s="490" t="s">
        <v>573</v>
      </c>
      <c r="C6" s="537"/>
      <c r="D6" s="463"/>
      <c r="E6" s="463"/>
      <c r="F6" s="463"/>
    </row>
    <row r="7" spans="1:6" ht="15.75">
      <c r="A7" s="463"/>
      <c r="B7" s="153" t="s">
        <v>418</v>
      </c>
      <c r="C7" s="490" t="s">
        <v>203</v>
      </c>
      <c r="D7" s="463"/>
      <c r="E7" s="463"/>
      <c r="F7" s="463"/>
    </row>
    <row r="8" spans="1:6" ht="15.75">
      <c r="A8" s="463"/>
      <c r="B8" s="463"/>
      <c r="C8" s="490" t="s">
        <v>204</v>
      </c>
      <c r="D8" s="463"/>
      <c r="E8" s="463"/>
      <c r="F8" s="463"/>
    </row>
    <row r="9" spans="1:6" ht="15.75">
      <c r="A9" s="463"/>
      <c r="B9" s="463"/>
      <c r="C9" s="490"/>
      <c r="D9" s="463"/>
      <c r="E9" s="463"/>
      <c r="F9" s="463"/>
    </row>
    <row r="10" spans="1:6" ht="16.5" thickBot="1">
      <c r="A10" s="463"/>
      <c r="B10" s="463"/>
      <c r="C10" s="490"/>
      <c r="D10" s="463"/>
      <c r="E10" s="463" t="s">
        <v>101</v>
      </c>
      <c r="F10" s="463"/>
    </row>
    <row r="11" spans="1:6" ht="17.25" thickBot="1" thickTop="1">
      <c r="A11" s="492" t="s">
        <v>627</v>
      </c>
      <c r="B11" s="492" t="s">
        <v>890</v>
      </c>
      <c r="C11" s="493" t="s">
        <v>205</v>
      </c>
      <c r="D11" s="492" t="s">
        <v>400</v>
      </c>
      <c r="E11" s="492" t="s">
        <v>580</v>
      </c>
      <c r="F11" s="463"/>
    </row>
    <row r="12" spans="1:6" ht="16.5" thickTop="1">
      <c r="A12" s="480"/>
      <c r="B12" s="538"/>
      <c r="C12" s="539"/>
      <c r="D12" s="541"/>
      <c r="E12" s="541"/>
      <c r="F12" s="463"/>
    </row>
    <row r="13" spans="1:6" ht="15.75">
      <c r="A13" s="480">
        <v>852</v>
      </c>
      <c r="B13" s="471" t="s">
        <v>271</v>
      </c>
      <c r="C13" s="472" t="s">
        <v>367</v>
      </c>
      <c r="D13" s="473">
        <v>900</v>
      </c>
      <c r="E13" s="473">
        <v>1800</v>
      </c>
      <c r="F13" s="463"/>
    </row>
    <row r="14" spans="1:6" ht="15.75">
      <c r="A14" s="480">
        <v>921</v>
      </c>
      <c r="B14" s="538">
        <v>92116</v>
      </c>
      <c r="C14" s="539" t="s">
        <v>144</v>
      </c>
      <c r="D14" s="540">
        <v>33000</v>
      </c>
      <c r="E14" s="540">
        <v>33000</v>
      </c>
      <c r="F14" s="463"/>
    </row>
    <row r="15" spans="1:6" ht="15.75">
      <c r="A15" s="480"/>
      <c r="B15" s="538"/>
      <c r="C15" s="539" t="s">
        <v>145</v>
      </c>
      <c r="D15" s="541"/>
      <c r="E15" s="541"/>
      <c r="F15" s="463"/>
    </row>
    <row r="16" spans="1:6" ht="16.5" thickBot="1">
      <c r="A16" s="542"/>
      <c r="B16" s="474"/>
      <c r="C16" s="472"/>
      <c r="D16" s="473"/>
      <c r="E16" s="473"/>
      <c r="F16" s="463"/>
    </row>
    <row r="17" spans="1:6" ht="17.25" thickBot="1" thickTop="1">
      <c r="A17" s="475" t="s">
        <v>418</v>
      </c>
      <c r="B17" s="476" t="s">
        <v>418</v>
      </c>
      <c r="C17" s="477" t="s">
        <v>207</v>
      </c>
      <c r="D17" s="475">
        <f>SUM(D13:D16)</f>
        <v>33900</v>
      </c>
      <c r="E17" s="475">
        <f>SUM(E13:E16)</f>
        <v>34800</v>
      </c>
      <c r="F17" s="463"/>
    </row>
    <row r="18" ht="13.5" thickTop="1"/>
  </sheetData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" sqref="B2"/>
    </sheetView>
  </sheetViews>
  <sheetFormatPr defaultColWidth="9.00390625" defaultRowHeight="12.75"/>
  <cols>
    <col min="1" max="1" width="19.00390625" style="0" customWidth="1"/>
    <col min="2" max="2" width="42.75390625" style="0" customWidth="1"/>
    <col min="3" max="3" width="11.25390625" style="0" customWidth="1"/>
  </cols>
  <sheetData>
    <row r="1" spans="1:3" ht="15.75">
      <c r="A1" s="463"/>
      <c r="B1" s="463" t="s">
        <v>46</v>
      </c>
      <c r="C1" s="463"/>
    </row>
    <row r="2" spans="1:3" ht="15.75">
      <c r="A2" s="463"/>
      <c r="B2" s="463" t="s">
        <v>99</v>
      </c>
      <c r="C2" s="463"/>
    </row>
    <row r="3" spans="1:3" ht="15.75">
      <c r="A3" s="463"/>
      <c r="B3" s="463" t="s">
        <v>126</v>
      </c>
      <c r="C3" s="463"/>
    </row>
    <row r="4" spans="1:3" ht="15.75">
      <c r="A4" s="463"/>
      <c r="B4" s="463"/>
      <c r="C4" s="463"/>
    </row>
    <row r="5" spans="1:3" ht="15.75">
      <c r="A5" s="463"/>
      <c r="B5" s="463"/>
      <c r="C5" s="463"/>
    </row>
    <row r="6" spans="1:3" ht="15.75">
      <c r="A6" s="463"/>
      <c r="B6" s="153" t="s">
        <v>72</v>
      </c>
      <c r="C6" s="463"/>
    </row>
    <row r="7" spans="1:3" ht="15.75">
      <c r="A7" s="463"/>
      <c r="B7" s="153" t="s">
        <v>129</v>
      </c>
      <c r="C7" s="463"/>
    </row>
    <row r="8" spans="1:3" ht="16.5" thickBot="1">
      <c r="A8" s="463"/>
      <c r="B8" s="463"/>
      <c r="C8" s="464" t="s">
        <v>101</v>
      </c>
    </row>
    <row r="9" spans="1:3" ht="16.5" thickTop="1">
      <c r="A9" s="465" t="s">
        <v>102</v>
      </c>
      <c r="B9" s="466" t="s">
        <v>132</v>
      </c>
      <c r="C9" s="465" t="s">
        <v>61</v>
      </c>
    </row>
    <row r="10" spans="1:3" ht="16.5" thickBot="1">
      <c r="A10" s="467"/>
      <c r="B10" s="469" t="s">
        <v>133</v>
      </c>
      <c r="C10" s="467" t="s">
        <v>103</v>
      </c>
    </row>
    <row r="11" spans="1:3" ht="16.5" thickTop="1">
      <c r="A11" s="480" t="s">
        <v>418</v>
      </c>
      <c r="B11" s="472" t="s">
        <v>139</v>
      </c>
      <c r="C11" s="473" t="s">
        <v>418</v>
      </c>
    </row>
    <row r="12" spans="1:3" ht="15.75">
      <c r="A12" s="480" t="s">
        <v>134</v>
      </c>
      <c r="B12" s="472" t="s">
        <v>137</v>
      </c>
      <c r="C12" s="473">
        <v>3500</v>
      </c>
    </row>
    <row r="13" spans="1:3" ht="15.75">
      <c r="A13" s="480" t="s">
        <v>135</v>
      </c>
      <c r="B13" s="472" t="s">
        <v>138</v>
      </c>
      <c r="C13" s="473">
        <v>2500</v>
      </c>
    </row>
    <row r="14" spans="1:3" ht="16.5" thickBot="1">
      <c r="A14" s="480" t="s">
        <v>418</v>
      </c>
      <c r="B14" s="472"/>
      <c r="C14" s="473"/>
    </row>
    <row r="15" spans="1:3" ht="17.25" thickBot="1" thickTop="1">
      <c r="A15" s="475" t="s">
        <v>418</v>
      </c>
      <c r="B15" s="477" t="s">
        <v>106</v>
      </c>
      <c r="C15" s="475">
        <f>SUM(C11:C14)</f>
        <v>6000</v>
      </c>
    </row>
    <row r="16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4.75390625" style="0" customWidth="1"/>
    <col min="2" max="2" width="46.625" style="0" customWidth="1"/>
    <col min="3" max="3" width="7.00390625" style="0" customWidth="1"/>
    <col min="4" max="4" width="11.00390625" style="0" customWidth="1"/>
  </cols>
  <sheetData>
    <row r="1" spans="1:4" ht="12.75">
      <c r="A1" s="54"/>
      <c r="B1" s="54" t="s">
        <v>990</v>
      </c>
      <c r="C1" s="54" t="s">
        <v>418</v>
      </c>
      <c r="D1" s="54"/>
    </row>
    <row r="2" spans="1:4" ht="12.75">
      <c r="A2" s="54"/>
      <c r="B2" s="54" t="s">
        <v>1004</v>
      </c>
      <c r="C2" s="54" t="s">
        <v>418</v>
      </c>
      <c r="D2" s="54"/>
    </row>
    <row r="3" spans="1:4" ht="12.75">
      <c r="A3" s="54"/>
      <c r="B3" s="54" t="s">
        <v>871</v>
      </c>
      <c r="C3" s="54" t="s">
        <v>418</v>
      </c>
      <c r="D3" s="54"/>
    </row>
    <row r="4" spans="1:4" ht="12.75">
      <c r="A4" s="54"/>
      <c r="B4" s="54" t="s">
        <v>936</v>
      </c>
      <c r="C4" s="54" t="s">
        <v>418</v>
      </c>
      <c r="D4" s="54"/>
    </row>
    <row r="5" spans="1:4" ht="12.75">
      <c r="A5" s="54"/>
      <c r="B5" s="54"/>
      <c r="C5" s="54"/>
      <c r="D5" s="54"/>
    </row>
    <row r="6" spans="1:4" ht="15.75">
      <c r="A6" s="54"/>
      <c r="B6" s="153" t="s">
        <v>231</v>
      </c>
      <c r="C6" s="54"/>
      <c r="D6" s="54"/>
    </row>
    <row r="7" spans="1:4" ht="15.75">
      <c r="A7" s="54"/>
      <c r="B7" s="153" t="s">
        <v>574</v>
      </c>
      <c r="C7" s="54"/>
      <c r="D7" s="54" t="s">
        <v>418</v>
      </c>
    </row>
    <row r="8" spans="1:4" ht="15.75">
      <c r="A8" s="54"/>
      <c r="B8" s="153"/>
      <c r="C8" s="54"/>
      <c r="D8" s="54"/>
    </row>
    <row r="9" spans="1:4" ht="15.75">
      <c r="A9" s="54"/>
      <c r="B9" s="153"/>
      <c r="C9" s="54"/>
      <c r="D9" s="54"/>
    </row>
    <row r="10" spans="1:4" ht="13.5" thickBot="1">
      <c r="A10" s="54"/>
      <c r="B10" s="54" t="s">
        <v>232</v>
      </c>
      <c r="C10" s="54"/>
      <c r="D10" s="54" t="s">
        <v>101</v>
      </c>
    </row>
    <row r="11" spans="1:4" ht="13.5" thickTop="1">
      <c r="A11" s="145" t="s">
        <v>781</v>
      </c>
      <c r="B11" s="145" t="s">
        <v>415</v>
      </c>
      <c r="C11" s="145" t="s">
        <v>418</v>
      </c>
      <c r="D11" s="145" t="s">
        <v>776</v>
      </c>
    </row>
    <row r="12" spans="1:4" ht="12.75">
      <c r="A12" s="66"/>
      <c r="B12" s="66"/>
      <c r="C12" s="68" t="s">
        <v>312</v>
      </c>
      <c r="D12" s="151" t="s">
        <v>413</v>
      </c>
    </row>
    <row r="13" spans="1:4" ht="13.5" thickBot="1">
      <c r="A13" s="69"/>
      <c r="B13" s="69"/>
      <c r="C13" s="69"/>
      <c r="D13" s="161" t="s">
        <v>153</v>
      </c>
    </row>
    <row r="14" spans="1:4" ht="14.25" thickBot="1" thickTop="1">
      <c r="A14" s="155" t="s">
        <v>777</v>
      </c>
      <c r="B14" s="155" t="s">
        <v>230</v>
      </c>
      <c r="C14" s="156"/>
      <c r="D14" s="157">
        <f>D15</f>
        <v>0</v>
      </c>
    </row>
    <row r="15" spans="1:4" ht="12.75">
      <c r="A15" s="66"/>
      <c r="B15" s="66" t="s">
        <v>835</v>
      </c>
      <c r="C15" s="22"/>
      <c r="D15" s="48">
        <v>0</v>
      </c>
    </row>
    <row r="16" spans="1:4" ht="12.75">
      <c r="A16" s="66"/>
      <c r="B16" s="66" t="s">
        <v>836</v>
      </c>
      <c r="C16" s="22"/>
      <c r="D16" s="48">
        <v>0</v>
      </c>
    </row>
    <row r="17" spans="1:4" ht="13.5" thickBot="1">
      <c r="A17" s="66"/>
      <c r="B17" s="66" t="s">
        <v>837</v>
      </c>
      <c r="C17" s="22"/>
      <c r="D17" s="48">
        <v>0</v>
      </c>
    </row>
    <row r="18" spans="1:4" ht="13.5" thickBot="1">
      <c r="A18" s="158" t="s">
        <v>778</v>
      </c>
      <c r="B18" s="158" t="s">
        <v>220</v>
      </c>
      <c r="C18" s="159"/>
      <c r="D18" s="160">
        <f>SUM(D19:D19)</f>
        <v>120000</v>
      </c>
    </row>
    <row r="19" spans="1:4" ht="12.75">
      <c r="A19" s="151" t="s">
        <v>418</v>
      </c>
      <c r="B19" s="66" t="s">
        <v>724</v>
      </c>
      <c r="C19" s="22" t="s">
        <v>750</v>
      </c>
      <c r="D19" s="48">
        <v>120000</v>
      </c>
    </row>
    <row r="20" spans="1:4" ht="13.5" thickBot="1">
      <c r="A20" s="66"/>
      <c r="B20" s="66"/>
      <c r="C20" s="22"/>
      <c r="D20" s="48"/>
    </row>
    <row r="21" spans="1:4" ht="13.5" thickBot="1">
      <c r="A21" s="158" t="s">
        <v>779</v>
      </c>
      <c r="B21" s="158" t="s">
        <v>221</v>
      </c>
      <c r="C21" s="159"/>
      <c r="D21" s="160">
        <f>SUM(D22+D29)</f>
        <v>120000</v>
      </c>
    </row>
    <row r="22" spans="1:4" ht="12.75">
      <c r="A22" s="151">
        <v>1</v>
      </c>
      <c r="B22" s="253" t="s">
        <v>222</v>
      </c>
      <c r="C22" s="254"/>
      <c r="D22" s="37">
        <f>SUM(D23:D27)</f>
        <v>50000</v>
      </c>
    </row>
    <row r="23" spans="1:4" ht="12.75">
      <c r="A23" s="154" t="s">
        <v>455</v>
      </c>
      <c r="B23" s="66" t="s">
        <v>223</v>
      </c>
      <c r="C23" s="22" t="s">
        <v>224</v>
      </c>
      <c r="D23" s="48">
        <v>4800</v>
      </c>
    </row>
    <row r="24" spans="1:4" ht="12.75">
      <c r="A24" s="154" t="s">
        <v>457</v>
      </c>
      <c r="B24" s="66" t="s">
        <v>475</v>
      </c>
      <c r="C24" s="22" t="s">
        <v>464</v>
      </c>
      <c r="D24" s="48">
        <v>17200</v>
      </c>
    </row>
    <row r="25" spans="1:4" ht="12.75">
      <c r="A25" s="154"/>
      <c r="B25" s="66" t="s">
        <v>575</v>
      </c>
      <c r="C25" s="22"/>
      <c r="D25" s="48"/>
    </row>
    <row r="26" spans="1:4" ht="12.75">
      <c r="A26" s="154"/>
      <c r="B26" s="66" t="s">
        <v>749</v>
      </c>
      <c r="C26" s="22"/>
      <c r="D26" s="48"/>
    </row>
    <row r="27" spans="1:4" ht="12.75">
      <c r="A27" s="154" t="s">
        <v>225</v>
      </c>
      <c r="B27" s="66" t="s">
        <v>540</v>
      </c>
      <c r="C27" s="22" t="s">
        <v>465</v>
      </c>
      <c r="D27" s="48">
        <v>28000</v>
      </c>
    </row>
    <row r="28" spans="1:4" ht="51">
      <c r="A28" s="154"/>
      <c r="B28" s="689" t="s">
        <v>576</v>
      </c>
      <c r="C28" s="22"/>
      <c r="D28" s="48"/>
    </row>
    <row r="29" spans="1:4" ht="12.75">
      <c r="A29" s="151">
        <v>2</v>
      </c>
      <c r="B29" s="253" t="s">
        <v>226</v>
      </c>
      <c r="C29" s="254"/>
      <c r="D29" s="37">
        <f>SUM(D30+D32)</f>
        <v>70000</v>
      </c>
    </row>
    <row r="30" spans="1:4" ht="12.75">
      <c r="A30" s="154" t="s">
        <v>455</v>
      </c>
      <c r="B30" s="66" t="s">
        <v>227</v>
      </c>
      <c r="C30" s="22" t="s">
        <v>228</v>
      </c>
      <c r="D30" s="48">
        <v>30000</v>
      </c>
    </row>
    <row r="31" spans="1:4" ht="12.75">
      <c r="A31" s="154"/>
      <c r="B31" s="66" t="s">
        <v>577</v>
      </c>
      <c r="C31" s="22"/>
      <c r="D31" s="48"/>
    </row>
    <row r="32" spans="1:4" ht="12.75">
      <c r="A32" s="154" t="s">
        <v>457</v>
      </c>
      <c r="B32" s="66" t="s">
        <v>578</v>
      </c>
      <c r="C32" s="22" t="s">
        <v>228</v>
      </c>
      <c r="D32" s="48">
        <v>40000</v>
      </c>
    </row>
    <row r="33" spans="1:4" ht="13.5" thickBot="1">
      <c r="A33" s="66"/>
      <c r="B33" s="66" t="s">
        <v>418</v>
      </c>
      <c r="C33" s="22"/>
      <c r="D33" s="48"/>
    </row>
    <row r="34" spans="1:4" ht="13.5" thickBot="1">
      <c r="A34" s="158" t="s">
        <v>229</v>
      </c>
      <c r="B34" s="158" t="s">
        <v>838</v>
      </c>
      <c r="C34" s="159"/>
      <c r="D34" s="160">
        <f>SUM(D14+D18-D21)</f>
        <v>0</v>
      </c>
    </row>
    <row r="35" spans="1:4" ht="13.5" hidden="1" thickBot="1">
      <c r="A35" s="69"/>
      <c r="B35" s="69"/>
      <c r="C35" s="23"/>
      <c r="D35" s="3"/>
    </row>
    <row r="36" spans="1:4" ht="12.75">
      <c r="A36" s="66"/>
      <c r="B36" s="66" t="s">
        <v>835</v>
      </c>
      <c r="C36" s="22"/>
      <c r="D36" s="48">
        <f>SUM(D14+D18-D21)</f>
        <v>0</v>
      </c>
    </row>
    <row r="37" spans="1:4" ht="12.75">
      <c r="A37" s="66"/>
      <c r="B37" s="66" t="s">
        <v>836</v>
      </c>
      <c r="C37" s="22"/>
      <c r="D37" s="48">
        <v>0</v>
      </c>
    </row>
    <row r="38" spans="1:4" ht="13.5" thickBot="1">
      <c r="A38" s="69"/>
      <c r="B38" s="69" t="s">
        <v>837</v>
      </c>
      <c r="C38" s="23"/>
      <c r="D38" s="3">
        <v>0</v>
      </c>
    </row>
    <row r="39" spans="1:4" ht="13.5" thickTop="1">
      <c r="A39" s="54"/>
      <c r="B39" s="54"/>
      <c r="C39" s="54"/>
      <c r="D39" s="54"/>
    </row>
    <row r="40" spans="1:4" ht="12.75">
      <c r="A40" s="54"/>
      <c r="B40" s="146" t="s">
        <v>418</v>
      </c>
      <c r="C40" s="54"/>
      <c r="D40" s="54" t="s">
        <v>418</v>
      </c>
    </row>
    <row r="41" spans="1:4" ht="12.75">
      <c r="A41" s="54"/>
      <c r="B41" s="54"/>
      <c r="C41" s="54"/>
      <c r="D41" s="54"/>
    </row>
    <row r="42" spans="1:4" ht="12.75">
      <c r="A42" s="54"/>
      <c r="B42" s="54"/>
      <c r="C42" s="54"/>
      <c r="D42" s="54"/>
    </row>
  </sheetData>
  <printOptions/>
  <pageMargins left="1.1811023622047245" right="0" top="1.37795275590551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5"/>
  <sheetViews>
    <sheetView workbookViewId="0" topLeftCell="A1">
      <selection activeCell="F9" sqref="F9"/>
    </sheetView>
  </sheetViews>
  <sheetFormatPr defaultColWidth="9.00390625" defaultRowHeight="12.75"/>
  <cols>
    <col min="1" max="1" width="5.25390625" style="20" customWidth="1"/>
    <col min="2" max="2" width="4.875" style="12" customWidth="1"/>
    <col min="3" max="3" width="43.625" style="0" customWidth="1"/>
    <col min="4" max="6" width="10.125" style="0" customWidth="1"/>
    <col min="7" max="7" width="10.375" style="0" customWidth="1"/>
  </cols>
  <sheetData>
    <row r="1" spans="1:3" ht="15">
      <c r="A1" s="20" t="s">
        <v>418</v>
      </c>
      <c r="C1" s="164" t="s">
        <v>997</v>
      </c>
    </row>
    <row r="2" spans="1:3" ht="12.75">
      <c r="A2" s="20" t="s">
        <v>418</v>
      </c>
      <c r="C2" s="163" t="s">
        <v>871</v>
      </c>
    </row>
    <row r="3" spans="1:3" ht="12.75">
      <c r="A3" s="20" t="s">
        <v>418</v>
      </c>
      <c r="C3" s="177" t="s">
        <v>940</v>
      </c>
    </row>
    <row r="5" ht="12.75">
      <c r="C5" s="52" t="s">
        <v>167</v>
      </c>
    </row>
    <row r="6" ht="13.5" thickBot="1"/>
    <row r="7" spans="1:7" ht="14.25" thickBot="1" thickTop="1">
      <c r="A7" s="21" t="s">
        <v>414</v>
      </c>
      <c r="B7" s="13"/>
      <c r="C7" s="1" t="s">
        <v>415</v>
      </c>
      <c r="D7" s="166" t="s">
        <v>776</v>
      </c>
      <c r="E7" s="703" t="s">
        <v>0</v>
      </c>
      <c r="F7" s="704" t="s">
        <v>1</v>
      </c>
      <c r="G7" s="1" t="s">
        <v>776</v>
      </c>
    </row>
    <row r="8" spans="1:7" ht="13.5" thickTop="1">
      <c r="A8" s="22" t="s">
        <v>416</v>
      </c>
      <c r="B8" s="68" t="s">
        <v>312</v>
      </c>
      <c r="C8" s="2" t="s">
        <v>417</v>
      </c>
      <c r="D8" s="2" t="s">
        <v>401</v>
      </c>
      <c r="E8" s="2" t="s">
        <v>2</v>
      </c>
      <c r="F8" s="2" t="s">
        <v>998</v>
      </c>
      <c r="G8" s="2" t="s">
        <v>5</v>
      </c>
    </row>
    <row r="9" spans="1:7" ht="13.5" thickBot="1">
      <c r="A9" s="22"/>
      <c r="B9" s="656"/>
      <c r="C9" s="2"/>
      <c r="D9" s="2" t="s">
        <v>907</v>
      </c>
      <c r="E9" s="2" t="s">
        <v>3</v>
      </c>
      <c r="F9" s="2" t="s">
        <v>4</v>
      </c>
      <c r="G9" s="2" t="s">
        <v>906</v>
      </c>
    </row>
    <row r="10" spans="1:7" ht="14.25" thickBot="1" thickTop="1">
      <c r="A10" s="32" t="s">
        <v>461</v>
      </c>
      <c r="B10" s="33"/>
      <c r="C10" s="35" t="s">
        <v>460</v>
      </c>
      <c r="D10" s="35">
        <f>SUM(D11+D13+D16+D25+D27+D29)</f>
        <v>2967625</v>
      </c>
      <c r="E10" s="35">
        <f>SUM(E11+E13+E16+E25+E27+E29)</f>
        <v>0</v>
      </c>
      <c r="F10" s="35">
        <f>SUM(F11+F13+F16+F25+F27+F29)</f>
        <v>0</v>
      </c>
      <c r="G10" s="35">
        <f>SUM(G11+G13+G16+G25+G27+G29)</f>
        <v>2967625</v>
      </c>
    </row>
    <row r="11" spans="1:7" ht="13.5" thickTop="1">
      <c r="A11" s="22" t="s">
        <v>462</v>
      </c>
      <c r="B11" s="129"/>
      <c r="C11" s="11" t="s">
        <v>419</v>
      </c>
      <c r="D11" s="11">
        <f>D12</f>
        <v>1000</v>
      </c>
      <c r="E11" s="11">
        <f>E12</f>
        <v>0</v>
      </c>
      <c r="F11" s="11">
        <f>F12</f>
        <v>0</v>
      </c>
      <c r="G11" s="11">
        <f>G12</f>
        <v>1000</v>
      </c>
    </row>
    <row r="12" spans="1:7" ht="12.75">
      <c r="A12" s="25"/>
      <c r="B12" s="15" t="s">
        <v>464</v>
      </c>
      <c r="C12" s="5" t="s">
        <v>422</v>
      </c>
      <c r="D12" s="5">
        <v>1000</v>
      </c>
      <c r="E12" s="5"/>
      <c r="F12" s="5"/>
      <c r="G12" s="5">
        <f>SUM(D12+E12-F12)</f>
        <v>1000</v>
      </c>
    </row>
    <row r="13" spans="1:7" ht="12.75">
      <c r="A13" s="24" t="s">
        <v>467</v>
      </c>
      <c r="B13" s="16"/>
      <c r="C13" s="4" t="s">
        <v>365</v>
      </c>
      <c r="D13" s="4">
        <f>SUM(D14:D15)</f>
        <v>906</v>
      </c>
      <c r="E13" s="4">
        <f>SUM(E14:E15)</f>
        <v>0</v>
      </c>
      <c r="F13" s="4">
        <f>SUM(F14:F15)</f>
        <v>0</v>
      </c>
      <c r="G13" s="4">
        <f>SUM(G14:G15)</f>
        <v>906</v>
      </c>
    </row>
    <row r="14" spans="1:7" ht="12.75">
      <c r="A14" s="24"/>
      <c r="B14" s="16" t="s">
        <v>515</v>
      </c>
      <c r="C14" s="7" t="s">
        <v>242</v>
      </c>
      <c r="D14" s="5">
        <v>106</v>
      </c>
      <c r="E14" s="5"/>
      <c r="F14" s="5"/>
      <c r="G14" s="5">
        <f>SUM(D14+E14-F14)</f>
        <v>106</v>
      </c>
    </row>
    <row r="15" spans="1:7" ht="12.75">
      <c r="A15" s="24"/>
      <c r="B15" s="16" t="s">
        <v>464</v>
      </c>
      <c r="C15" s="7" t="s">
        <v>475</v>
      </c>
      <c r="D15" s="5">
        <v>800</v>
      </c>
      <c r="E15" s="5"/>
      <c r="F15" s="5"/>
      <c r="G15" s="5">
        <f>SUM(D15+E15-F15)</f>
        <v>800</v>
      </c>
    </row>
    <row r="16" spans="1:7" ht="12.75">
      <c r="A16" s="25" t="s">
        <v>471</v>
      </c>
      <c r="B16" s="16" t="s">
        <v>418</v>
      </c>
      <c r="C16" s="4" t="s">
        <v>472</v>
      </c>
      <c r="D16" s="4">
        <f>SUM(D17+D18)</f>
        <v>2951969</v>
      </c>
      <c r="E16" s="4">
        <f>SUM(E17+E18)</f>
        <v>0</v>
      </c>
      <c r="F16" s="4">
        <f>SUM(F17+F18)</f>
        <v>0</v>
      </c>
      <c r="G16" s="4">
        <f>SUM(G17+G18)</f>
        <v>2951969</v>
      </c>
    </row>
    <row r="17" spans="1:7" ht="12.75" hidden="1">
      <c r="A17" s="25"/>
      <c r="B17" s="16" t="s">
        <v>465</v>
      </c>
      <c r="C17" s="7" t="s">
        <v>694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25"/>
      <c r="B18" s="16"/>
      <c r="C18" s="7" t="s">
        <v>245</v>
      </c>
      <c r="D18" s="5">
        <f>SUM(D19:D24)</f>
        <v>2951969</v>
      </c>
      <c r="E18" s="5">
        <f>SUM(E19:E24)</f>
        <v>0</v>
      </c>
      <c r="F18" s="5">
        <f>SUM(F19:F24)</f>
        <v>0</v>
      </c>
      <c r="G18" s="5">
        <f>SUM(G19:G24)</f>
        <v>2951969</v>
      </c>
    </row>
    <row r="19" spans="1:7" ht="12.75">
      <c r="A19" s="25"/>
      <c r="B19" s="16" t="s">
        <v>473</v>
      </c>
      <c r="C19" s="7" t="s">
        <v>170</v>
      </c>
      <c r="D19" s="625">
        <v>128546</v>
      </c>
      <c r="E19" s="625"/>
      <c r="F19" s="625"/>
      <c r="G19" s="5">
        <f aca="true" t="shared" si="0" ref="G19:G24">SUM(D19+E19-F19)</f>
        <v>128546</v>
      </c>
    </row>
    <row r="20" spans="1:7" ht="12.75">
      <c r="A20" s="25"/>
      <c r="B20" s="16" t="s">
        <v>856</v>
      </c>
      <c r="C20" s="7" t="s">
        <v>179</v>
      </c>
      <c r="D20" s="625">
        <v>174959</v>
      </c>
      <c r="E20" s="625"/>
      <c r="F20" s="625"/>
      <c r="G20" s="5">
        <f t="shared" si="0"/>
        <v>174959</v>
      </c>
    </row>
    <row r="21" spans="1:7" ht="12.75">
      <c r="A21" s="25"/>
      <c r="B21" s="16" t="s">
        <v>856</v>
      </c>
      <c r="C21" s="7" t="s">
        <v>177</v>
      </c>
      <c r="D21" s="625">
        <v>774639</v>
      </c>
      <c r="E21" s="625"/>
      <c r="F21" s="625"/>
      <c r="G21" s="5">
        <f t="shared" si="0"/>
        <v>774639</v>
      </c>
    </row>
    <row r="22" spans="1:7" ht="12.75">
      <c r="A22" s="25"/>
      <c r="B22" s="16" t="s">
        <v>246</v>
      </c>
      <c r="C22" s="7" t="s">
        <v>171</v>
      </c>
      <c r="D22" s="625">
        <v>1830825</v>
      </c>
      <c r="E22" s="625"/>
      <c r="F22" s="625"/>
      <c r="G22" s="5">
        <f t="shared" si="0"/>
        <v>1830825</v>
      </c>
    </row>
    <row r="23" spans="1:7" ht="12.75">
      <c r="A23" s="25"/>
      <c r="B23" s="16" t="s">
        <v>473</v>
      </c>
      <c r="C23" s="7" t="s">
        <v>862</v>
      </c>
      <c r="D23" s="625">
        <v>40000</v>
      </c>
      <c r="E23" s="625"/>
      <c r="F23" s="625"/>
      <c r="G23" s="5">
        <f t="shared" si="0"/>
        <v>40000</v>
      </c>
    </row>
    <row r="24" spans="1:7" ht="25.5">
      <c r="A24" s="25"/>
      <c r="B24" s="16" t="s">
        <v>856</v>
      </c>
      <c r="C24" s="525" t="s">
        <v>178</v>
      </c>
      <c r="D24" s="625">
        <v>3000</v>
      </c>
      <c r="E24" s="625"/>
      <c r="F24" s="625"/>
      <c r="G24" s="5">
        <f t="shared" si="0"/>
        <v>3000</v>
      </c>
    </row>
    <row r="25" spans="1:7" ht="12.75">
      <c r="A25" s="24" t="s">
        <v>463</v>
      </c>
      <c r="B25" s="15" t="s">
        <v>418</v>
      </c>
      <c r="C25" s="6" t="s">
        <v>423</v>
      </c>
      <c r="D25" s="6">
        <f>D26</f>
        <v>550</v>
      </c>
      <c r="E25" s="6">
        <f>E26</f>
        <v>0</v>
      </c>
      <c r="F25" s="6">
        <f>F26</f>
        <v>0</v>
      </c>
      <c r="G25" s="6">
        <f>G26</f>
        <v>550</v>
      </c>
    </row>
    <row r="26" spans="1:7" ht="12.75">
      <c r="A26" s="24"/>
      <c r="B26" s="15" t="s">
        <v>465</v>
      </c>
      <c r="C26" s="7" t="s">
        <v>388</v>
      </c>
      <c r="D26" s="5">
        <v>550</v>
      </c>
      <c r="E26" s="5"/>
      <c r="F26" s="5"/>
      <c r="G26" s="5">
        <f>SUM(D26+E26-F26)</f>
        <v>550</v>
      </c>
    </row>
    <row r="27" spans="1:7" ht="12.75">
      <c r="A27" s="24" t="s">
        <v>349</v>
      </c>
      <c r="B27" s="15"/>
      <c r="C27" s="4" t="s">
        <v>352</v>
      </c>
      <c r="D27" s="4">
        <f>D28</f>
        <v>10800</v>
      </c>
      <c r="E27" s="4">
        <f>E28</f>
        <v>0</v>
      </c>
      <c r="F27" s="4">
        <f>F28</f>
        <v>0</v>
      </c>
      <c r="G27" s="4">
        <f>G28</f>
        <v>10800</v>
      </c>
    </row>
    <row r="28" spans="1:7" ht="12.75">
      <c r="A28" s="24"/>
      <c r="B28" s="15" t="s">
        <v>353</v>
      </c>
      <c r="C28" s="5" t="s">
        <v>354</v>
      </c>
      <c r="D28" s="5">
        <v>10800</v>
      </c>
      <c r="E28" s="5"/>
      <c r="F28" s="5"/>
      <c r="G28" s="5">
        <f>SUM(D28+E28-F28)</f>
        <v>10800</v>
      </c>
    </row>
    <row r="29" spans="1:7" ht="12.75">
      <c r="A29" s="25" t="s">
        <v>474</v>
      </c>
      <c r="B29" s="16"/>
      <c r="C29" s="6" t="s">
        <v>426</v>
      </c>
      <c r="D29" s="4">
        <f>SUM(D30:D31)</f>
        <v>2400</v>
      </c>
      <c r="E29" s="4">
        <f>SUM(E30:E31)</f>
        <v>0</v>
      </c>
      <c r="F29" s="4">
        <f>SUM(F30:F31)</f>
        <v>0</v>
      </c>
      <c r="G29" s="4">
        <f>SUM(G30:G31)</f>
        <v>2400</v>
      </c>
    </row>
    <row r="30" spans="1:7" ht="12.75">
      <c r="A30" s="25"/>
      <c r="B30" s="16" t="s">
        <v>239</v>
      </c>
      <c r="C30" s="5" t="s">
        <v>860</v>
      </c>
      <c r="D30" s="7">
        <v>1700</v>
      </c>
      <c r="E30" s="7"/>
      <c r="F30" s="7"/>
      <c r="G30" s="5">
        <f>SUM(D30+E30-F30)</f>
        <v>1700</v>
      </c>
    </row>
    <row r="31" spans="1:7" ht="13.5" thickBot="1">
      <c r="A31" s="25"/>
      <c r="B31" s="16" t="s">
        <v>465</v>
      </c>
      <c r="C31" s="7" t="s">
        <v>861</v>
      </c>
      <c r="D31" s="5">
        <v>700</v>
      </c>
      <c r="E31" s="5"/>
      <c r="F31" s="5"/>
      <c r="G31" s="5">
        <f>SUM(D31+E31-F31)</f>
        <v>700</v>
      </c>
    </row>
    <row r="32" spans="1:7" ht="14.25" thickBot="1" thickTop="1">
      <c r="A32" s="32" t="s">
        <v>507</v>
      </c>
      <c r="B32" s="33"/>
      <c r="C32" s="34" t="s">
        <v>508</v>
      </c>
      <c r="D32" s="35">
        <f>D33</f>
        <v>50000</v>
      </c>
      <c r="E32" s="35">
        <f aca="true" t="shared" si="1" ref="E32:G33">E33</f>
        <v>0</v>
      </c>
      <c r="F32" s="35">
        <f t="shared" si="1"/>
        <v>0</v>
      </c>
      <c r="G32" s="35">
        <f t="shared" si="1"/>
        <v>50000</v>
      </c>
    </row>
    <row r="33" spans="1:7" ht="13.5" thickTop="1">
      <c r="A33" s="511" t="s">
        <v>509</v>
      </c>
      <c r="B33" s="17" t="s">
        <v>418</v>
      </c>
      <c r="C33" s="11" t="s">
        <v>510</v>
      </c>
      <c r="D33" s="11">
        <f>D34</f>
        <v>50000</v>
      </c>
      <c r="E33" s="11">
        <f t="shared" si="1"/>
        <v>0</v>
      </c>
      <c r="F33" s="11">
        <f t="shared" si="1"/>
        <v>0</v>
      </c>
      <c r="G33" s="11">
        <f t="shared" si="1"/>
        <v>50000</v>
      </c>
    </row>
    <row r="34" spans="1:7" ht="13.5" thickBot="1">
      <c r="A34" s="22"/>
      <c r="B34" s="14" t="s">
        <v>473</v>
      </c>
      <c r="C34" s="48" t="s">
        <v>511</v>
      </c>
      <c r="D34" s="624">
        <v>50000</v>
      </c>
      <c r="E34" s="624"/>
      <c r="F34" s="624"/>
      <c r="G34" s="5">
        <f>SUM(D34+E34-F34)</f>
        <v>50000</v>
      </c>
    </row>
    <row r="35" spans="1:7" ht="14.25" thickBot="1" thickTop="1">
      <c r="A35" s="32" t="s">
        <v>477</v>
      </c>
      <c r="B35" s="33"/>
      <c r="C35" s="35" t="s">
        <v>476</v>
      </c>
      <c r="D35" s="35">
        <f>SUM(D36+D40)</f>
        <v>874125</v>
      </c>
      <c r="E35" s="35">
        <f>SUM(E36+E40)</f>
        <v>0</v>
      </c>
      <c r="F35" s="35">
        <f>SUM(F36+F40)</f>
        <v>0</v>
      </c>
      <c r="G35" s="35">
        <f>SUM(G36+G40)</f>
        <v>874125</v>
      </c>
    </row>
    <row r="36" spans="1:7" ht="13.5" thickTop="1">
      <c r="A36" s="22" t="s">
        <v>478</v>
      </c>
      <c r="B36" s="17"/>
      <c r="C36" s="11" t="s">
        <v>479</v>
      </c>
      <c r="D36" s="31">
        <f>SUM(D37:D37)</f>
        <v>86435</v>
      </c>
      <c r="E36" s="31">
        <f>SUM(E37:E37)</f>
        <v>0</v>
      </c>
      <c r="F36" s="31">
        <f>SUM(F37:F37)</f>
        <v>0</v>
      </c>
      <c r="G36" s="31">
        <f>SUM(G37:G37)</f>
        <v>86435</v>
      </c>
    </row>
    <row r="37" spans="1:7" ht="12.75">
      <c r="A37" s="22"/>
      <c r="B37" s="17"/>
      <c r="C37" s="8" t="s">
        <v>542</v>
      </c>
      <c r="D37" s="625">
        <f>SUM(D38:D39)</f>
        <v>86435</v>
      </c>
      <c r="E37" s="625">
        <f>SUM(E38:E39)</f>
        <v>0</v>
      </c>
      <c r="F37" s="625">
        <f>SUM(F38:F39)</f>
        <v>0</v>
      </c>
      <c r="G37" s="625">
        <f>SUM(G38:G39)</f>
        <v>86435</v>
      </c>
    </row>
    <row r="38" spans="1:7" ht="12.75">
      <c r="A38" s="152"/>
      <c r="B38" s="17" t="s">
        <v>412</v>
      </c>
      <c r="C38" s="8" t="s">
        <v>502</v>
      </c>
      <c r="D38" s="5">
        <v>20000</v>
      </c>
      <c r="E38" s="5"/>
      <c r="F38" s="5"/>
      <c r="G38" s="5">
        <f>SUM(D38+E38-F38)</f>
        <v>20000</v>
      </c>
    </row>
    <row r="39" spans="1:7" ht="25.5">
      <c r="A39" s="25"/>
      <c r="B39" s="16" t="s">
        <v>412</v>
      </c>
      <c r="C39" s="525" t="s">
        <v>165</v>
      </c>
      <c r="D39" s="625">
        <v>66435</v>
      </c>
      <c r="E39" s="625"/>
      <c r="F39" s="625"/>
      <c r="G39" s="5">
        <f>SUM(D39+E39-F39)</f>
        <v>66435</v>
      </c>
    </row>
    <row r="40" spans="1:7" ht="12.75">
      <c r="A40" s="25" t="s">
        <v>480</v>
      </c>
      <c r="B40" s="16"/>
      <c r="C40" s="6" t="s">
        <v>481</v>
      </c>
      <c r="D40" s="4">
        <f>SUM(D41:D44)</f>
        <v>787690</v>
      </c>
      <c r="E40" s="4">
        <f>SUM(E41:E44)</f>
        <v>0</v>
      </c>
      <c r="F40" s="4">
        <f>SUM(F41:F44)</f>
        <v>0</v>
      </c>
      <c r="G40" s="4">
        <f>SUM(G41:G44)</f>
        <v>787690</v>
      </c>
    </row>
    <row r="41" spans="1:7" ht="12.75" hidden="1">
      <c r="A41" s="25"/>
      <c r="B41" s="16" t="s">
        <v>464</v>
      </c>
      <c r="C41" s="29" t="s">
        <v>247</v>
      </c>
      <c r="D41" s="5">
        <v>0</v>
      </c>
      <c r="E41" s="5">
        <v>0</v>
      </c>
      <c r="F41" s="5">
        <v>0</v>
      </c>
      <c r="G41" s="5">
        <v>0</v>
      </c>
    </row>
    <row r="42" spans="1:7" ht="12.75">
      <c r="A42" s="25"/>
      <c r="B42" s="16" t="s">
        <v>468</v>
      </c>
      <c r="C42" s="7" t="s">
        <v>814</v>
      </c>
      <c r="D42" s="5">
        <v>131000</v>
      </c>
      <c r="E42" s="5"/>
      <c r="F42" s="5"/>
      <c r="G42" s="5">
        <f>SUM(D42+E42-F42)</f>
        <v>131000</v>
      </c>
    </row>
    <row r="43" spans="1:7" ht="12.75">
      <c r="A43" s="25"/>
      <c r="B43" s="16" t="s">
        <v>465</v>
      </c>
      <c r="C43" s="8" t="s">
        <v>248</v>
      </c>
      <c r="D43" s="5">
        <v>114000</v>
      </c>
      <c r="E43" s="5"/>
      <c r="F43" s="5"/>
      <c r="G43" s="5">
        <f>SUM(D43+E43-F43)</f>
        <v>114000</v>
      </c>
    </row>
    <row r="44" spans="1:7" ht="12.75">
      <c r="A44" s="25"/>
      <c r="B44" s="16"/>
      <c r="C44" s="7" t="s">
        <v>542</v>
      </c>
      <c r="D44" s="5">
        <f>SUM(D45:D48)</f>
        <v>542690</v>
      </c>
      <c r="E44" s="5">
        <f>SUM(E45:E48)</f>
        <v>0</v>
      </c>
      <c r="F44" s="5">
        <f>SUM(F45:F48)</f>
        <v>0</v>
      </c>
      <c r="G44" s="5">
        <f>SUM(G45:G48)</f>
        <v>542690</v>
      </c>
    </row>
    <row r="45" spans="1:7" ht="12.75">
      <c r="A45" s="25"/>
      <c r="B45" s="16" t="s">
        <v>593</v>
      </c>
      <c r="C45" s="7" t="s">
        <v>166</v>
      </c>
      <c r="D45" s="625">
        <v>12000</v>
      </c>
      <c r="E45" s="625"/>
      <c r="F45" s="625"/>
      <c r="G45" s="5">
        <f>SUM(D45+E45-F45)</f>
        <v>12000</v>
      </c>
    </row>
    <row r="46" spans="1:7" ht="12.75">
      <c r="A46" s="25"/>
      <c r="B46" s="16" t="s">
        <v>473</v>
      </c>
      <c r="C46" s="7" t="s">
        <v>37</v>
      </c>
      <c r="D46" s="625">
        <v>190000</v>
      </c>
      <c r="E46" s="625"/>
      <c r="F46" s="625"/>
      <c r="G46" s="5">
        <f>SUM(D46+E46-F46)</f>
        <v>190000</v>
      </c>
    </row>
    <row r="47" spans="1:7" ht="12.75">
      <c r="A47" s="25"/>
      <c r="B47" s="16" t="s">
        <v>473</v>
      </c>
      <c r="C47" s="7" t="s">
        <v>864</v>
      </c>
      <c r="D47" s="625">
        <v>270690</v>
      </c>
      <c r="E47" s="625"/>
      <c r="F47" s="625"/>
      <c r="G47" s="5">
        <f>SUM(D47+E47-F47)</f>
        <v>270690</v>
      </c>
    </row>
    <row r="48" spans="1:7" ht="13.5" thickBot="1">
      <c r="A48" s="25"/>
      <c r="B48" s="16" t="s">
        <v>473</v>
      </c>
      <c r="C48" s="7" t="s">
        <v>822</v>
      </c>
      <c r="D48" s="625">
        <v>70000</v>
      </c>
      <c r="E48" s="625"/>
      <c r="F48" s="625"/>
      <c r="G48" s="5">
        <f>SUM(D48+E48-F48)</f>
        <v>70000</v>
      </c>
    </row>
    <row r="49" spans="1:7" ht="14.25" thickBot="1" thickTop="1">
      <c r="A49" s="32" t="s">
        <v>758</v>
      </c>
      <c r="B49" s="33"/>
      <c r="C49" s="34" t="s">
        <v>760</v>
      </c>
      <c r="D49" s="35">
        <f>SUM(D50+D53)</f>
        <v>40400</v>
      </c>
      <c r="E49" s="35">
        <f>SUM(E50+E53)</f>
        <v>0</v>
      </c>
      <c r="F49" s="35">
        <f>SUM(F50+F53)</f>
        <v>0</v>
      </c>
      <c r="G49" s="35">
        <f>SUM(G50+G53)</f>
        <v>40400</v>
      </c>
    </row>
    <row r="50" spans="1:7" ht="14.25" customHeight="1" thickTop="1">
      <c r="A50" s="39" t="s">
        <v>768</v>
      </c>
      <c r="B50" s="130"/>
      <c r="C50" s="38" t="s">
        <v>769</v>
      </c>
      <c r="D50" s="50">
        <f>D51</f>
        <v>3400</v>
      </c>
      <c r="E50" s="50">
        <f>E51</f>
        <v>0</v>
      </c>
      <c r="F50" s="50">
        <f>F51</f>
        <v>0</v>
      </c>
      <c r="G50" s="50">
        <f>G51</f>
        <v>3400</v>
      </c>
    </row>
    <row r="51" spans="1:7" ht="12.75">
      <c r="A51" s="25"/>
      <c r="B51" s="16" t="s">
        <v>591</v>
      </c>
      <c r="C51" s="29" t="s">
        <v>601</v>
      </c>
      <c r="D51" s="5">
        <v>3400</v>
      </c>
      <c r="E51" s="5"/>
      <c r="F51" s="5"/>
      <c r="G51" s="5">
        <f>SUM(D51+E51-F51)</f>
        <v>3400</v>
      </c>
    </row>
    <row r="52" spans="1:7" ht="12.75">
      <c r="A52" s="25"/>
      <c r="B52" s="16"/>
      <c r="C52" s="8" t="s">
        <v>780</v>
      </c>
      <c r="D52" s="5"/>
      <c r="E52" s="5"/>
      <c r="F52" s="5"/>
      <c r="G52" s="5"/>
    </row>
    <row r="53" spans="1:7" ht="12.75">
      <c r="A53" s="26" t="s">
        <v>761</v>
      </c>
      <c r="B53" s="131"/>
      <c r="C53" s="132" t="s">
        <v>426</v>
      </c>
      <c r="D53" s="132">
        <f>SUM(D54:D57)</f>
        <v>37000</v>
      </c>
      <c r="E53" s="132">
        <f>SUM(E54:E57)</f>
        <v>0</v>
      </c>
      <c r="F53" s="132">
        <f>SUM(F54:F57)</f>
        <v>0</v>
      </c>
      <c r="G53" s="132">
        <f>SUM(G54:G57)</f>
        <v>37000</v>
      </c>
    </row>
    <row r="54" spans="1:7" ht="12.75">
      <c r="A54" s="169"/>
      <c r="B54" s="170" t="s">
        <v>464</v>
      </c>
      <c r="C54" s="171" t="s">
        <v>475</v>
      </c>
      <c r="D54" s="5">
        <v>5000</v>
      </c>
      <c r="E54" s="5"/>
      <c r="F54" s="5"/>
      <c r="G54" s="5">
        <f>SUM(D54+E54-F54)</f>
        <v>5000</v>
      </c>
    </row>
    <row r="55" spans="1:7" ht="12.75">
      <c r="A55" s="169"/>
      <c r="B55" s="170" t="s">
        <v>468</v>
      </c>
      <c r="C55" s="171" t="s">
        <v>815</v>
      </c>
      <c r="D55" s="30">
        <v>7000</v>
      </c>
      <c r="E55" s="30"/>
      <c r="F55" s="30"/>
      <c r="G55" s="5">
        <f>SUM(D55+E55-F55)</f>
        <v>7000</v>
      </c>
    </row>
    <row r="56" spans="1:7" ht="12.75">
      <c r="A56" s="152"/>
      <c r="B56" s="16" t="s">
        <v>473</v>
      </c>
      <c r="C56" s="7" t="s">
        <v>505</v>
      </c>
      <c r="D56" s="625">
        <v>15000</v>
      </c>
      <c r="E56" s="625"/>
      <c r="F56" s="625"/>
      <c r="G56" s="5">
        <f>SUM(D56+E56-F56)</f>
        <v>15000</v>
      </c>
    </row>
    <row r="57" spans="1:7" ht="13.5" thickBot="1">
      <c r="A57" s="22"/>
      <c r="B57" s="14" t="s">
        <v>473</v>
      </c>
      <c r="C57" s="48" t="s">
        <v>503</v>
      </c>
      <c r="D57" s="624">
        <v>10000</v>
      </c>
      <c r="E57" s="624"/>
      <c r="F57" s="624"/>
      <c r="G57" s="5">
        <f>SUM(D57+E57-F57)</f>
        <v>10000</v>
      </c>
    </row>
    <row r="58" spans="1:7" ht="14.25" thickBot="1" thickTop="1">
      <c r="A58" s="32" t="s">
        <v>482</v>
      </c>
      <c r="B58" s="33"/>
      <c r="C58" s="34" t="s">
        <v>492</v>
      </c>
      <c r="D58" s="35">
        <f>SUM(D59+D61+D65+D68)</f>
        <v>642201</v>
      </c>
      <c r="E58" s="35">
        <f>SUM(E59+E61+E65+E68)</f>
        <v>9920</v>
      </c>
      <c r="F58" s="35">
        <f>SUM(F59+F61+F65+F68)</f>
        <v>70000</v>
      </c>
      <c r="G58" s="35">
        <f>SUM(G59+G61+G65+G68)</f>
        <v>582121</v>
      </c>
    </row>
    <row r="59" spans="1:7" ht="13.5" thickTop="1">
      <c r="A59" s="22" t="s">
        <v>483</v>
      </c>
      <c r="B59" s="17"/>
      <c r="C59" s="11" t="s">
        <v>427</v>
      </c>
      <c r="D59" s="31">
        <f>D60</f>
        <v>6000</v>
      </c>
      <c r="E59" s="31">
        <f>E60</f>
        <v>0</v>
      </c>
      <c r="F59" s="31">
        <f>F60</f>
        <v>0</v>
      </c>
      <c r="G59" s="31">
        <f>G60</f>
        <v>6000</v>
      </c>
    </row>
    <row r="60" spans="1:7" ht="12.75">
      <c r="A60" s="22"/>
      <c r="B60" s="17" t="s">
        <v>366</v>
      </c>
      <c r="C60" s="8" t="s">
        <v>136</v>
      </c>
      <c r="D60" s="5">
        <v>6000</v>
      </c>
      <c r="E60" s="5"/>
      <c r="F60" s="5"/>
      <c r="G60" s="5">
        <f>SUM(D60+E60-F60)</f>
        <v>6000</v>
      </c>
    </row>
    <row r="61" spans="1:7" ht="12.75">
      <c r="A61" s="25" t="s">
        <v>484</v>
      </c>
      <c r="B61" s="16"/>
      <c r="C61" s="6" t="s">
        <v>433</v>
      </c>
      <c r="D61" s="4">
        <f>SUM(D62:D64)</f>
        <v>112990</v>
      </c>
      <c r="E61" s="4">
        <f>SUM(E62:E64)</f>
        <v>0</v>
      </c>
      <c r="F61" s="4">
        <f>SUM(F62:F64)</f>
        <v>70000</v>
      </c>
      <c r="G61" s="4">
        <f>SUM(G62:G64)</f>
        <v>42990</v>
      </c>
    </row>
    <row r="62" spans="1:7" ht="12.75">
      <c r="A62" s="25"/>
      <c r="B62" s="16" t="s">
        <v>465</v>
      </c>
      <c r="C62" s="7" t="s">
        <v>403</v>
      </c>
      <c r="D62" s="5">
        <v>39900</v>
      </c>
      <c r="E62" s="5"/>
      <c r="F62" s="5"/>
      <c r="G62" s="5">
        <f>SUM(D62+E62-F62)</f>
        <v>39900</v>
      </c>
    </row>
    <row r="63" spans="1:7" ht="12.75">
      <c r="A63" s="25"/>
      <c r="B63" s="16" t="s">
        <v>762</v>
      </c>
      <c r="C63" s="7" t="s">
        <v>634</v>
      </c>
      <c r="D63" s="5">
        <v>3090</v>
      </c>
      <c r="E63" s="5"/>
      <c r="F63" s="5"/>
      <c r="G63" s="5">
        <f>SUM(D63+E63-F63)</f>
        <v>3090</v>
      </c>
    </row>
    <row r="64" spans="1:7" ht="12.75">
      <c r="A64" s="25"/>
      <c r="B64" s="16" t="s">
        <v>593</v>
      </c>
      <c r="C64" s="7" t="s">
        <v>535</v>
      </c>
      <c r="D64" s="625">
        <v>70000</v>
      </c>
      <c r="E64" s="625"/>
      <c r="F64" s="625">
        <v>70000</v>
      </c>
      <c r="G64" s="5">
        <f>SUM(D64+E64-F64)</f>
        <v>0</v>
      </c>
    </row>
    <row r="65" spans="1:7" ht="12.75">
      <c r="A65" s="25" t="s">
        <v>355</v>
      </c>
      <c r="B65" s="16"/>
      <c r="C65" s="4" t="s">
        <v>356</v>
      </c>
      <c r="D65" s="4">
        <f>D67</f>
        <v>522611</v>
      </c>
      <c r="E65" s="4">
        <f>SUM(E66:E67)</f>
        <v>9920</v>
      </c>
      <c r="F65" s="4">
        <f>SUM(F66:F67)</f>
        <v>0</v>
      </c>
      <c r="G65" s="4">
        <f>SUM(G66:G67)</f>
        <v>532531</v>
      </c>
    </row>
    <row r="66" spans="1:7" ht="12.75">
      <c r="A66" s="25"/>
      <c r="B66" s="16" t="s">
        <v>938</v>
      </c>
      <c r="C66" s="5" t="s">
        <v>939</v>
      </c>
      <c r="D66" s="700"/>
      <c r="E66" s="700">
        <v>9920</v>
      </c>
      <c r="F66" s="700"/>
      <c r="G66" s="5">
        <f>SUM(D66+E66-F66)</f>
        <v>9920</v>
      </c>
    </row>
    <row r="67" spans="1:7" ht="12.75">
      <c r="A67" s="25"/>
      <c r="B67" s="16" t="s">
        <v>307</v>
      </c>
      <c r="C67" s="7" t="s">
        <v>249</v>
      </c>
      <c r="D67" s="625">
        <v>522611</v>
      </c>
      <c r="E67" s="625"/>
      <c r="F67" s="625"/>
      <c r="G67" s="5">
        <f>SUM(D67+E67-F67)</f>
        <v>522611</v>
      </c>
    </row>
    <row r="68" spans="1:7" ht="12.75">
      <c r="A68" s="25" t="s">
        <v>485</v>
      </c>
      <c r="B68" s="16"/>
      <c r="C68" s="6" t="s">
        <v>426</v>
      </c>
      <c r="D68" s="4">
        <f>SUM(D69:D69)</f>
        <v>600</v>
      </c>
      <c r="E68" s="4">
        <f>SUM(E69:E69)</f>
        <v>0</v>
      </c>
      <c r="F68" s="4">
        <f>SUM(F69:F69)</f>
        <v>0</v>
      </c>
      <c r="G68" s="4">
        <f>SUM(G69:G69)</f>
        <v>600</v>
      </c>
    </row>
    <row r="69" spans="1:7" ht="13.5" thickBot="1">
      <c r="A69" s="25"/>
      <c r="B69" s="16" t="s">
        <v>465</v>
      </c>
      <c r="C69" s="7" t="s">
        <v>389</v>
      </c>
      <c r="D69" s="5">
        <v>600</v>
      </c>
      <c r="E69" s="5"/>
      <c r="F69" s="5"/>
      <c r="G69" s="5">
        <f>SUM(D69+E69-F69)</f>
        <v>600</v>
      </c>
    </row>
    <row r="70" spans="1:7" ht="14.25" thickBot="1" thickTop="1">
      <c r="A70" s="32" t="s">
        <v>487</v>
      </c>
      <c r="B70" s="33"/>
      <c r="C70" s="35" t="s">
        <v>488</v>
      </c>
      <c r="D70" s="35">
        <f>SUM(D71+D73+D75+D80)</f>
        <v>341409</v>
      </c>
      <c r="E70" s="35">
        <f>SUM(E71+E73+E75+E80)</f>
        <v>0</v>
      </c>
      <c r="F70" s="35">
        <f>SUM(F71+F73+F75+F80)</f>
        <v>0</v>
      </c>
      <c r="G70" s="35">
        <f>SUM(G71+G73+G75+G80)</f>
        <v>341409</v>
      </c>
    </row>
    <row r="71" spans="1:7" ht="13.5" thickTop="1">
      <c r="A71" s="22" t="s">
        <v>489</v>
      </c>
      <c r="B71" s="17" t="s">
        <v>418</v>
      </c>
      <c r="C71" s="31" t="s">
        <v>490</v>
      </c>
      <c r="D71" s="31">
        <f>D72</f>
        <v>147000</v>
      </c>
      <c r="E71" s="31">
        <f>E72</f>
        <v>0</v>
      </c>
      <c r="F71" s="31">
        <f>F72</f>
        <v>0</v>
      </c>
      <c r="G71" s="31">
        <f>G72</f>
        <v>147000</v>
      </c>
    </row>
    <row r="72" spans="1:7" ht="12.75">
      <c r="A72" s="36"/>
      <c r="B72" s="17" t="s">
        <v>465</v>
      </c>
      <c r="C72" s="8" t="s">
        <v>491</v>
      </c>
      <c r="D72" s="5">
        <v>147000</v>
      </c>
      <c r="E72" s="5"/>
      <c r="F72" s="5"/>
      <c r="G72" s="5">
        <f>SUM(D72+E72-F72)</f>
        <v>147000</v>
      </c>
    </row>
    <row r="73" spans="1:7" ht="12.75">
      <c r="A73" s="36" t="s">
        <v>764</v>
      </c>
      <c r="B73" s="17" t="s">
        <v>418</v>
      </c>
      <c r="C73" s="31" t="s">
        <v>765</v>
      </c>
      <c r="D73" s="31">
        <f>D74</f>
        <v>20000</v>
      </c>
      <c r="E73" s="31">
        <f>E74</f>
        <v>0</v>
      </c>
      <c r="F73" s="31">
        <f>F74</f>
        <v>0</v>
      </c>
      <c r="G73" s="31">
        <f>G74</f>
        <v>20000</v>
      </c>
    </row>
    <row r="74" spans="1:7" ht="12.75">
      <c r="A74" s="36"/>
      <c r="B74" s="17" t="s">
        <v>465</v>
      </c>
      <c r="C74" s="8" t="s">
        <v>402</v>
      </c>
      <c r="D74" s="5">
        <v>20000</v>
      </c>
      <c r="E74" s="5"/>
      <c r="F74" s="5"/>
      <c r="G74" s="5">
        <f>SUM(D74+E74-F74)</f>
        <v>20000</v>
      </c>
    </row>
    <row r="75" spans="1:7" ht="12.75">
      <c r="A75" s="22" t="s">
        <v>357</v>
      </c>
      <c r="B75" s="14"/>
      <c r="C75" s="37" t="s">
        <v>358</v>
      </c>
      <c r="D75" s="37">
        <f>SUM(D76:D79)</f>
        <v>149409</v>
      </c>
      <c r="E75" s="37">
        <f>SUM(E76:E79)</f>
        <v>0</v>
      </c>
      <c r="F75" s="37">
        <f>SUM(F76:F79)</f>
        <v>0</v>
      </c>
      <c r="G75" s="37">
        <f>SUM(G76:G79)</f>
        <v>149409</v>
      </c>
    </row>
    <row r="76" spans="1:7" s="162" customFormat="1" ht="12.75">
      <c r="A76" s="169"/>
      <c r="B76" s="170" t="s">
        <v>486</v>
      </c>
      <c r="C76" s="171" t="s">
        <v>806</v>
      </c>
      <c r="D76" s="5">
        <v>600</v>
      </c>
      <c r="E76" s="5"/>
      <c r="F76" s="5"/>
      <c r="G76" s="5">
        <f>SUM(D76+E76-F76)</f>
        <v>600</v>
      </c>
    </row>
    <row r="77" spans="1:7" ht="12.75">
      <c r="A77" s="36"/>
      <c r="B77" s="133" t="s">
        <v>465</v>
      </c>
      <c r="C77" s="134" t="s">
        <v>360</v>
      </c>
      <c r="D77" s="5">
        <v>65000</v>
      </c>
      <c r="E77" s="5"/>
      <c r="F77" s="5"/>
      <c r="G77" s="5">
        <f>SUM(D77+E77-F77)</f>
        <v>65000</v>
      </c>
    </row>
    <row r="78" spans="1:7" ht="12.75">
      <c r="A78" s="169"/>
      <c r="B78" s="170" t="s">
        <v>464</v>
      </c>
      <c r="C78" s="171" t="s">
        <v>801</v>
      </c>
      <c r="D78" s="484">
        <v>20000</v>
      </c>
      <c r="E78" s="484"/>
      <c r="F78" s="484"/>
      <c r="G78" s="5">
        <f>SUM(D78+E78-F78)</f>
        <v>20000</v>
      </c>
    </row>
    <row r="79" spans="1:7" ht="12.75">
      <c r="A79" s="169"/>
      <c r="B79" s="170" t="s">
        <v>473</v>
      </c>
      <c r="C79" s="171" t="s">
        <v>797</v>
      </c>
      <c r="D79" s="625">
        <v>63809</v>
      </c>
      <c r="E79" s="625"/>
      <c r="F79" s="625"/>
      <c r="G79" s="5">
        <f>SUM(D79+E79-F79)</f>
        <v>63809</v>
      </c>
    </row>
    <row r="80" spans="1:7" ht="12.75">
      <c r="A80" s="152" t="s">
        <v>872</v>
      </c>
      <c r="B80" s="16"/>
      <c r="C80" s="6" t="s">
        <v>426</v>
      </c>
      <c r="D80" s="6">
        <f>D81</f>
        <v>25000</v>
      </c>
      <c r="E80" s="6">
        <f>E81</f>
        <v>0</v>
      </c>
      <c r="F80" s="6">
        <f>F81</f>
        <v>0</v>
      </c>
      <c r="G80" s="6">
        <f>G81</f>
        <v>25000</v>
      </c>
    </row>
    <row r="81" spans="1:7" ht="13.5" thickBot="1">
      <c r="A81" s="22"/>
      <c r="B81" s="14" t="s">
        <v>465</v>
      </c>
      <c r="C81" s="48" t="s">
        <v>168</v>
      </c>
      <c r="D81" s="626">
        <v>25000</v>
      </c>
      <c r="E81" s="626"/>
      <c r="F81" s="626"/>
      <c r="G81" s="5">
        <f>SUM(D81+E81-F81)</f>
        <v>25000</v>
      </c>
    </row>
    <row r="82" spans="1:7" ht="14.25" thickBot="1" thickTop="1">
      <c r="A82" s="32" t="s">
        <v>493</v>
      </c>
      <c r="B82" s="33"/>
      <c r="C82" s="34" t="s">
        <v>494</v>
      </c>
      <c r="D82" s="35">
        <f>SUM(D83+D97+D106+D134)</f>
        <v>3359355</v>
      </c>
      <c r="E82" s="35">
        <f>SUM(E83+E97+E106+E134)</f>
        <v>903</v>
      </c>
      <c r="F82" s="35">
        <f>SUM(F83+F97+F106+F134)</f>
        <v>150</v>
      </c>
      <c r="G82" s="35">
        <f>SUM(G83+G97+G106+G134)</f>
        <v>3360108</v>
      </c>
    </row>
    <row r="83" spans="1:7" ht="13.5" thickTop="1">
      <c r="A83" s="140" t="s">
        <v>495</v>
      </c>
      <c r="B83" s="141"/>
      <c r="C83" s="142" t="s">
        <v>449</v>
      </c>
      <c r="D83" s="143">
        <f>SUM(D84:D96)</f>
        <v>250318</v>
      </c>
      <c r="E83" s="143">
        <f>SUM(E84:E96)</f>
        <v>0</v>
      </c>
      <c r="F83" s="143">
        <f>SUM(F84:F96)</f>
        <v>0</v>
      </c>
      <c r="G83" s="143">
        <f>SUM(G84:G96)</f>
        <v>250318</v>
      </c>
    </row>
    <row r="84" spans="1:7" ht="12.75" hidden="1">
      <c r="A84" s="25"/>
      <c r="B84" s="16" t="s">
        <v>515</v>
      </c>
      <c r="C84" s="29" t="s">
        <v>516</v>
      </c>
      <c r="D84" s="5"/>
      <c r="E84" s="5"/>
      <c r="F84" s="5"/>
      <c r="G84" s="5"/>
    </row>
    <row r="85" spans="1:7" ht="12.75">
      <c r="A85" s="25"/>
      <c r="B85" s="16" t="s">
        <v>517</v>
      </c>
      <c r="C85" s="7" t="s">
        <v>234</v>
      </c>
      <c r="D85" s="5">
        <v>142450</v>
      </c>
      <c r="E85" s="5"/>
      <c r="F85" s="5"/>
      <c r="G85" s="5">
        <f aca="true" t="shared" si="2" ref="G85:G96">SUM(D85+E85-F85)</f>
        <v>142450</v>
      </c>
    </row>
    <row r="86" spans="1:7" ht="13.5" customHeight="1">
      <c r="A86" s="25"/>
      <c r="B86" s="16" t="s">
        <v>517</v>
      </c>
      <c r="C86" s="7" t="s">
        <v>823</v>
      </c>
      <c r="D86" s="5">
        <v>7578</v>
      </c>
      <c r="E86" s="5"/>
      <c r="F86" s="5"/>
      <c r="G86" s="5">
        <f t="shared" si="2"/>
        <v>7578</v>
      </c>
    </row>
    <row r="87" spans="1:7" ht="12.75">
      <c r="A87" s="25"/>
      <c r="B87" s="16" t="s">
        <v>518</v>
      </c>
      <c r="C87" s="7" t="s">
        <v>429</v>
      </c>
      <c r="D87" s="5">
        <v>10450</v>
      </c>
      <c r="E87" s="5"/>
      <c r="F87" s="5"/>
      <c r="G87" s="5">
        <f t="shared" si="2"/>
        <v>10450</v>
      </c>
    </row>
    <row r="88" spans="1:7" ht="12.75">
      <c r="A88" s="25"/>
      <c r="B88" s="16" t="s">
        <v>469</v>
      </c>
      <c r="C88" s="7" t="s">
        <v>424</v>
      </c>
      <c r="D88" s="5">
        <v>26346</v>
      </c>
      <c r="E88" s="5"/>
      <c r="F88" s="5"/>
      <c r="G88" s="5">
        <f t="shared" si="2"/>
        <v>26346</v>
      </c>
    </row>
    <row r="89" spans="1:7" ht="12.75">
      <c r="A89" s="25"/>
      <c r="B89" s="16" t="s">
        <v>470</v>
      </c>
      <c r="C89" s="7" t="s">
        <v>425</v>
      </c>
      <c r="D89" s="5">
        <v>3746</v>
      </c>
      <c r="E89" s="5"/>
      <c r="F89" s="5"/>
      <c r="G89" s="5">
        <f t="shared" si="2"/>
        <v>3746</v>
      </c>
    </row>
    <row r="90" spans="1:7" ht="12.75">
      <c r="A90" s="25"/>
      <c r="B90" s="16" t="s">
        <v>464</v>
      </c>
      <c r="C90" s="7" t="s">
        <v>475</v>
      </c>
      <c r="D90" s="5">
        <v>21751</v>
      </c>
      <c r="E90" s="5"/>
      <c r="F90" s="5"/>
      <c r="G90" s="5">
        <f t="shared" si="2"/>
        <v>21751</v>
      </c>
    </row>
    <row r="91" spans="1:7" ht="12.75">
      <c r="A91" s="25"/>
      <c r="B91" s="16" t="s">
        <v>486</v>
      </c>
      <c r="C91" s="7" t="s">
        <v>250</v>
      </c>
      <c r="D91" s="5">
        <v>10143</v>
      </c>
      <c r="E91" s="5"/>
      <c r="F91" s="5"/>
      <c r="G91" s="5">
        <f t="shared" si="2"/>
        <v>10143</v>
      </c>
    </row>
    <row r="92" spans="1:7" ht="12.75">
      <c r="A92" s="25"/>
      <c r="B92" s="16" t="s">
        <v>468</v>
      </c>
      <c r="C92" s="8" t="s">
        <v>251</v>
      </c>
      <c r="D92" s="5">
        <v>1900</v>
      </c>
      <c r="E92" s="5"/>
      <c r="F92" s="5"/>
      <c r="G92" s="5">
        <f t="shared" si="2"/>
        <v>1900</v>
      </c>
    </row>
    <row r="93" spans="1:7" ht="12.75">
      <c r="A93" s="25"/>
      <c r="B93" s="16" t="s">
        <v>243</v>
      </c>
      <c r="C93" s="8" t="s">
        <v>244</v>
      </c>
      <c r="D93" s="5">
        <v>70</v>
      </c>
      <c r="E93" s="5"/>
      <c r="F93" s="5"/>
      <c r="G93" s="5">
        <f t="shared" si="2"/>
        <v>70</v>
      </c>
    </row>
    <row r="94" spans="1:7" ht="12.75">
      <c r="A94" s="25"/>
      <c r="B94" s="16" t="s">
        <v>465</v>
      </c>
      <c r="C94" s="8" t="s">
        <v>252</v>
      </c>
      <c r="D94" s="5">
        <v>21706</v>
      </c>
      <c r="E94" s="5"/>
      <c r="F94" s="5"/>
      <c r="G94" s="5">
        <f t="shared" si="2"/>
        <v>21706</v>
      </c>
    </row>
    <row r="95" spans="1:7" ht="12.75">
      <c r="A95" s="25"/>
      <c r="B95" s="16" t="s">
        <v>520</v>
      </c>
      <c r="C95" s="8" t="s">
        <v>437</v>
      </c>
      <c r="D95" s="5">
        <v>700</v>
      </c>
      <c r="E95" s="5"/>
      <c r="F95" s="5"/>
      <c r="G95" s="5">
        <f t="shared" si="2"/>
        <v>700</v>
      </c>
    </row>
    <row r="96" spans="1:7" ht="12.75">
      <c r="A96" s="25"/>
      <c r="B96" s="16" t="s">
        <v>521</v>
      </c>
      <c r="C96" s="7" t="s">
        <v>934</v>
      </c>
      <c r="D96" s="5">
        <v>3478</v>
      </c>
      <c r="E96" s="5"/>
      <c r="F96" s="5"/>
      <c r="G96" s="5">
        <f t="shared" si="2"/>
        <v>3478</v>
      </c>
    </row>
    <row r="97" spans="1:7" ht="12.75">
      <c r="A97" s="25" t="s">
        <v>522</v>
      </c>
      <c r="B97" s="16"/>
      <c r="C97" s="6" t="s">
        <v>432</v>
      </c>
      <c r="D97" s="4">
        <f>SUM(D98:D105)</f>
        <v>166609</v>
      </c>
      <c r="E97" s="4">
        <f>SUM(E98:E105)</f>
        <v>150</v>
      </c>
      <c r="F97" s="4">
        <f>SUM(F98:F105)</f>
        <v>150</v>
      </c>
      <c r="G97" s="4">
        <f>SUM(G98:G105)</f>
        <v>166609</v>
      </c>
    </row>
    <row r="98" spans="1:7" ht="12.75">
      <c r="A98" s="25"/>
      <c r="B98" s="16" t="s">
        <v>466</v>
      </c>
      <c r="C98" s="7" t="s">
        <v>523</v>
      </c>
      <c r="D98" s="5">
        <v>111200</v>
      </c>
      <c r="E98" s="5"/>
      <c r="F98" s="5"/>
      <c r="G98" s="5">
        <f aca="true" t="shared" si="3" ref="G98:G105">SUM(D98+E98-F98)</f>
        <v>111200</v>
      </c>
    </row>
    <row r="99" spans="1:7" ht="12.75">
      <c r="A99" s="25"/>
      <c r="B99" s="16" t="s">
        <v>464</v>
      </c>
      <c r="C99" s="29" t="s">
        <v>741</v>
      </c>
      <c r="D99" s="5">
        <v>15193</v>
      </c>
      <c r="E99" s="5"/>
      <c r="F99" s="5"/>
      <c r="G99" s="5">
        <f t="shared" si="3"/>
        <v>15193</v>
      </c>
    </row>
    <row r="100" spans="1:7" ht="12.75">
      <c r="A100" s="25"/>
      <c r="B100" s="16" t="s">
        <v>486</v>
      </c>
      <c r="C100" s="7" t="s">
        <v>250</v>
      </c>
      <c r="D100" s="5">
        <v>6480</v>
      </c>
      <c r="E100" s="5"/>
      <c r="F100" s="5"/>
      <c r="G100" s="5">
        <f t="shared" si="3"/>
        <v>6480</v>
      </c>
    </row>
    <row r="101" spans="1:7" ht="12.75">
      <c r="A101" s="25"/>
      <c r="B101" s="16" t="s">
        <v>468</v>
      </c>
      <c r="C101" s="8" t="s">
        <v>253</v>
      </c>
      <c r="D101" s="5">
        <v>1032</v>
      </c>
      <c r="E101" s="5"/>
      <c r="F101" s="5"/>
      <c r="G101" s="5">
        <f t="shared" si="3"/>
        <v>1032</v>
      </c>
    </row>
    <row r="102" spans="1:7" ht="12.75">
      <c r="A102" s="25"/>
      <c r="B102" s="16" t="s">
        <v>465</v>
      </c>
      <c r="C102" s="8" t="s">
        <v>742</v>
      </c>
      <c r="D102" s="5">
        <v>15995</v>
      </c>
      <c r="E102" s="5"/>
      <c r="F102" s="5"/>
      <c r="G102" s="5">
        <f t="shared" si="3"/>
        <v>15995</v>
      </c>
    </row>
    <row r="103" spans="1:7" ht="12.75">
      <c r="A103" s="25"/>
      <c r="B103" s="16" t="s">
        <v>255</v>
      </c>
      <c r="C103" s="8" t="s">
        <v>386</v>
      </c>
      <c r="D103" s="5"/>
      <c r="E103" s="5">
        <v>150</v>
      </c>
      <c r="F103" s="5"/>
      <c r="G103" s="5">
        <f t="shared" si="3"/>
        <v>150</v>
      </c>
    </row>
    <row r="104" spans="1:7" ht="12.75">
      <c r="A104" s="25"/>
      <c r="B104" s="16" t="s">
        <v>520</v>
      </c>
      <c r="C104" s="8" t="s">
        <v>437</v>
      </c>
      <c r="D104" s="5">
        <v>1750</v>
      </c>
      <c r="E104" s="5"/>
      <c r="F104" s="5">
        <v>150</v>
      </c>
      <c r="G104" s="5">
        <f t="shared" si="3"/>
        <v>1600</v>
      </c>
    </row>
    <row r="105" spans="1:7" ht="12.75">
      <c r="A105" s="25"/>
      <c r="B105" s="16" t="s">
        <v>525</v>
      </c>
      <c r="C105" s="7" t="s">
        <v>526</v>
      </c>
      <c r="D105" s="5">
        <v>14959</v>
      </c>
      <c r="E105" s="5"/>
      <c r="F105" s="5"/>
      <c r="G105" s="5">
        <f t="shared" si="3"/>
        <v>14959</v>
      </c>
    </row>
    <row r="106" spans="1:7" ht="12.75">
      <c r="A106" s="25" t="s">
        <v>530</v>
      </c>
      <c r="B106" s="16"/>
      <c r="C106" s="6" t="s">
        <v>451</v>
      </c>
      <c r="D106" s="4">
        <f>SUM(D107:D131)</f>
        <v>2833772</v>
      </c>
      <c r="E106" s="4">
        <f>SUM(E107:E131)</f>
        <v>753</v>
      </c>
      <c r="F106" s="4">
        <f>SUM(F107:F131)</f>
        <v>0</v>
      </c>
      <c r="G106" s="4">
        <f>SUM(G107:G131)</f>
        <v>2834525</v>
      </c>
    </row>
    <row r="107" spans="1:7" ht="12.75">
      <c r="A107" s="25"/>
      <c r="B107" s="16" t="s">
        <v>515</v>
      </c>
      <c r="C107" s="7" t="s">
        <v>516</v>
      </c>
      <c r="D107" s="5">
        <v>1750</v>
      </c>
      <c r="E107" s="5"/>
      <c r="F107" s="5"/>
      <c r="G107" s="5">
        <f aca="true" t="shared" si="4" ref="G107:G130">SUM(D107+E107-F107)</f>
        <v>1750</v>
      </c>
    </row>
    <row r="108" spans="1:7" ht="12.75">
      <c r="A108" s="25"/>
      <c r="B108" s="16" t="s">
        <v>517</v>
      </c>
      <c r="C108" s="7" t="s">
        <v>234</v>
      </c>
      <c r="D108" s="5">
        <v>1461388</v>
      </c>
      <c r="E108" s="5"/>
      <c r="F108" s="5"/>
      <c r="G108" s="5">
        <f t="shared" si="4"/>
        <v>1461388</v>
      </c>
    </row>
    <row r="109" spans="1:7" ht="12.75">
      <c r="A109" s="25"/>
      <c r="B109" s="16" t="s">
        <v>517</v>
      </c>
      <c r="C109" s="7" t="s">
        <v>382</v>
      </c>
      <c r="D109" s="5">
        <v>90600</v>
      </c>
      <c r="E109" s="5"/>
      <c r="F109" s="5"/>
      <c r="G109" s="5">
        <f t="shared" si="4"/>
        <v>90600</v>
      </c>
    </row>
    <row r="110" spans="1:7" ht="12.75">
      <c r="A110" s="25"/>
      <c r="B110" s="16" t="s">
        <v>517</v>
      </c>
      <c r="C110" s="7" t="s">
        <v>405</v>
      </c>
      <c r="D110" s="5">
        <v>39362</v>
      </c>
      <c r="E110" s="5"/>
      <c r="F110" s="5"/>
      <c r="G110" s="5">
        <f t="shared" si="4"/>
        <v>39362</v>
      </c>
    </row>
    <row r="111" spans="1:7" ht="12.75">
      <c r="A111" s="25"/>
      <c r="B111" s="16" t="s">
        <v>518</v>
      </c>
      <c r="C111" s="7" t="s">
        <v>429</v>
      </c>
      <c r="D111" s="5">
        <v>106490</v>
      </c>
      <c r="E111" s="5"/>
      <c r="F111" s="5"/>
      <c r="G111" s="5">
        <f t="shared" si="4"/>
        <v>106490</v>
      </c>
    </row>
    <row r="112" spans="1:7" ht="12.75">
      <c r="A112" s="25"/>
      <c r="B112" s="16" t="s">
        <v>469</v>
      </c>
      <c r="C112" s="7" t="s">
        <v>424</v>
      </c>
      <c r="D112" s="5">
        <v>285757</v>
      </c>
      <c r="E112" s="5"/>
      <c r="F112" s="5"/>
      <c r="G112" s="5">
        <f t="shared" si="4"/>
        <v>285757</v>
      </c>
    </row>
    <row r="113" spans="1:7" ht="12.75">
      <c r="A113" s="25"/>
      <c r="B113" s="16" t="s">
        <v>470</v>
      </c>
      <c r="C113" s="7" t="s">
        <v>425</v>
      </c>
      <c r="D113" s="5">
        <v>40635</v>
      </c>
      <c r="E113" s="5"/>
      <c r="F113" s="5"/>
      <c r="G113" s="5">
        <f t="shared" si="4"/>
        <v>40635</v>
      </c>
    </row>
    <row r="114" spans="1:7" ht="12.75">
      <c r="A114" s="25"/>
      <c r="B114" s="16" t="s">
        <v>256</v>
      </c>
      <c r="C114" s="7" t="s">
        <v>393</v>
      </c>
      <c r="D114" s="5">
        <v>9300</v>
      </c>
      <c r="E114" s="5"/>
      <c r="F114" s="5"/>
      <c r="G114" s="5">
        <f t="shared" si="4"/>
        <v>9300</v>
      </c>
    </row>
    <row r="115" spans="1:7" ht="12.75">
      <c r="A115" s="25"/>
      <c r="B115" s="16" t="s">
        <v>795</v>
      </c>
      <c r="C115" s="7" t="s">
        <v>796</v>
      </c>
      <c r="D115" s="5">
        <v>1600</v>
      </c>
      <c r="E115" s="5"/>
      <c r="F115" s="5"/>
      <c r="G115" s="5">
        <f t="shared" si="4"/>
        <v>1600</v>
      </c>
    </row>
    <row r="116" spans="1:7" ht="12.75">
      <c r="A116" s="25"/>
      <c r="B116" s="16" t="s">
        <v>464</v>
      </c>
      <c r="C116" s="7" t="s">
        <v>475</v>
      </c>
      <c r="D116" s="5">
        <v>135706</v>
      </c>
      <c r="E116" s="5"/>
      <c r="F116" s="5"/>
      <c r="G116" s="5">
        <f t="shared" si="4"/>
        <v>135706</v>
      </c>
    </row>
    <row r="117" spans="1:7" ht="12.75">
      <c r="A117" s="25"/>
      <c r="B117" s="16" t="s">
        <v>464</v>
      </c>
      <c r="C117" s="7" t="s">
        <v>818</v>
      </c>
      <c r="D117" s="5">
        <v>21320</v>
      </c>
      <c r="E117" s="5"/>
      <c r="F117" s="5"/>
      <c r="G117" s="5">
        <f t="shared" si="4"/>
        <v>21320</v>
      </c>
    </row>
    <row r="118" spans="1:7" ht="12.75">
      <c r="A118" s="25"/>
      <c r="B118" s="16" t="s">
        <v>486</v>
      </c>
      <c r="C118" s="7" t="s">
        <v>254</v>
      </c>
      <c r="D118" s="5">
        <v>51799</v>
      </c>
      <c r="E118" s="5"/>
      <c r="F118" s="5"/>
      <c r="G118" s="5">
        <f t="shared" si="4"/>
        <v>51799</v>
      </c>
    </row>
    <row r="119" spans="1:7" ht="12.75">
      <c r="A119" s="25"/>
      <c r="B119" s="16" t="s">
        <v>468</v>
      </c>
      <c r="C119" s="8" t="s">
        <v>392</v>
      </c>
      <c r="D119" s="5">
        <v>5000</v>
      </c>
      <c r="E119" s="5"/>
      <c r="F119" s="5"/>
      <c r="G119" s="5">
        <f t="shared" si="4"/>
        <v>5000</v>
      </c>
    </row>
    <row r="120" spans="1:7" ht="12.75">
      <c r="A120" s="25"/>
      <c r="B120" s="16" t="s">
        <v>468</v>
      </c>
      <c r="C120" s="8" t="s">
        <v>219</v>
      </c>
      <c r="D120" s="5">
        <v>67500</v>
      </c>
      <c r="E120" s="5"/>
      <c r="F120" s="5"/>
      <c r="G120" s="5">
        <f t="shared" si="4"/>
        <v>67500</v>
      </c>
    </row>
    <row r="121" spans="1:7" ht="12.75">
      <c r="A121" s="25"/>
      <c r="B121" s="16" t="s">
        <v>468</v>
      </c>
      <c r="C121" s="8" t="s">
        <v>744</v>
      </c>
      <c r="D121" s="5">
        <v>15000</v>
      </c>
      <c r="E121" s="5"/>
      <c r="F121" s="5"/>
      <c r="G121" s="5">
        <f t="shared" si="4"/>
        <v>15000</v>
      </c>
    </row>
    <row r="122" spans="1:7" ht="12.75">
      <c r="A122" s="25"/>
      <c r="B122" s="16" t="s">
        <v>243</v>
      </c>
      <c r="C122" s="8" t="s">
        <v>244</v>
      </c>
      <c r="D122" s="5">
        <v>1600</v>
      </c>
      <c r="E122" s="5"/>
      <c r="F122" s="5"/>
      <c r="G122" s="5">
        <f t="shared" si="4"/>
        <v>1600</v>
      </c>
    </row>
    <row r="123" spans="1:7" ht="12.75">
      <c r="A123" s="25"/>
      <c r="B123" s="16" t="s">
        <v>465</v>
      </c>
      <c r="C123" s="48" t="s">
        <v>745</v>
      </c>
      <c r="D123" s="5">
        <v>40300</v>
      </c>
      <c r="E123" s="5"/>
      <c r="F123" s="5"/>
      <c r="G123" s="5">
        <f t="shared" si="4"/>
        <v>40300</v>
      </c>
    </row>
    <row r="124" spans="1:7" ht="12.75">
      <c r="A124" s="25"/>
      <c r="B124" s="16" t="s">
        <v>465</v>
      </c>
      <c r="C124" s="29" t="s">
        <v>404</v>
      </c>
      <c r="D124" s="5">
        <v>288205</v>
      </c>
      <c r="E124" s="5"/>
      <c r="F124" s="5"/>
      <c r="G124" s="5">
        <f t="shared" si="4"/>
        <v>288205</v>
      </c>
    </row>
    <row r="125" spans="1:7" ht="12.75">
      <c r="A125" s="25"/>
      <c r="B125" s="16" t="s">
        <v>418</v>
      </c>
      <c r="C125" s="8" t="s">
        <v>391</v>
      </c>
      <c r="D125" s="5" t="s">
        <v>418</v>
      </c>
      <c r="E125" s="5"/>
      <c r="F125" s="5"/>
      <c r="G125" s="5"/>
    </row>
    <row r="126" spans="1:7" ht="12.75">
      <c r="A126" s="25"/>
      <c r="B126" s="16" t="s">
        <v>520</v>
      </c>
      <c r="C126" s="8" t="s">
        <v>390</v>
      </c>
      <c r="D126" s="5">
        <v>22840</v>
      </c>
      <c r="E126" s="5"/>
      <c r="F126" s="5"/>
      <c r="G126" s="5">
        <f t="shared" si="4"/>
        <v>22840</v>
      </c>
    </row>
    <row r="127" spans="1:7" ht="12.75">
      <c r="A127" s="25"/>
      <c r="B127" s="16" t="s">
        <v>255</v>
      </c>
      <c r="C127" s="8" t="s">
        <v>386</v>
      </c>
      <c r="D127" s="5">
        <v>5800</v>
      </c>
      <c r="E127" s="5"/>
      <c r="F127" s="5"/>
      <c r="G127" s="5">
        <f t="shared" si="4"/>
        <v>5800</v>
      </c>
    </row>
    <row r="128" spans="1:7" ht="12.75">
      <c r="A128" s="25"/>
      <c r="B128" s="16" t="s">
        <v>525</v>
      </c>
      <c r="C128" s="7" t="s">
        <v>208</v>
      </c>
      <c r="D128" s="5">
        <v>9045</v>
      </c>
      <c r="E128" s="5"/>
      <c r="F128" s="5"/>
      <c r="G128" s="5">
        <f t="shared" si="4"/>
        <v>9045</v>
      </c>
    </row>
    <row r="129" spans="1:7" ht="12.75">
      <c r="A129" s="25"/>
      <c r="B129" s="16" t="s">
        <v>521</v>
      </c>
      <c r="C129" s="53" t="s">
        <v>450</v>
      </c>
      <c r="D129" s="5">
        <v>36507</v>
      </c>
      <c r="E129" s="5"/>
      <c r="F129" s="5"/>
      <c r="G129" s="5">
        <f t="shared" si="4"/>
        <v>36507</v>
      </c>
    </row>
    <row r="130" spans="1:7" ht="12.75">
      <c r="A130" s="25"/>
      <c r="B130" s="16" t="s">
        <v>908</v>
      </c>
      <c r="C130" s="53" t="s">
        <v>909</v>
      </c>
      <c r="D130" s="5"/>
      <c r="E130" s="5">
        <v>753</v>
      </c>
      <c r="F130" s="5"/>
      <c r="G130" s="5">
        <f t="shared" si="4"/>
        <v>753</v>
      </c>
    </row>
    <row r="131" spans="1:7" ht="12.75">
      <c r="A131" s="25" t="s">
        <v>418</v>
      </c>
      <c r="B131" s="16"/>
      <c r="C131" s="53" t="s">
        <v>542</v>
      </c>
      <c r="D131" s="5">
        <f>SUM(D132:D133)</f>
        <v>96268</v>
      </c>
      <c r="E131" s="5">
        <f>SUM(E132:E133)</f>
        <v>0</v>
      </c>
      <c r="F131" s="5">
        <f>SUM(F132:F133)</f>
        <v>0</v>
      </c>
      <c r="G131" s="5">
        <f>SUM(G132:G133)</f>
        <v>96268</v>
      </c>
    </row>
    <row r="132" spans="1:7" ht="12.75">
      <c r="A132" s="25"/>
      <c r="B132" s="16" t="s">
        <v>412</v>
      </c>
      <c r="C132" s="53" t="s">
        <v>197</v>
      </c>
      <c r="D132" s="625">
        <v>39268</v>
      </c>
      <c r="E132" s="625"/>
      <c r="F132" s="625"/>
      <c r="G132" s="5">
        <f aca="true" t="shared" si="5" ref="G132:G141">SUM(D132+E132-F132)</f>
        <v>39268</v>
      </c>
    </row>
    <row r="133" spans="1:7" ht="12.75">
      <c r="A133" s="25"/>
      <c r="B133" s="16" t="s">
        <v>593</v>
      </c>
      <c r="C133" s="53" t="s">
        <v>743</v>
      </c>
      <c r="D133" s="625">
        <v>57000</v>
      </c>
      <c r="E133" s="625"/>
      <c r="F133" s="625"/>
      <c r="G133" s="5">
        <f t="shared" si="5"/>
        <v>57000</v>
      </c>
    </row>
    <row r="134" spans="1:7" ht="12.75">
      <c r="A134" s="25" t="s">
        <v>529</v>
      </c>
      <c r="B134" s="16"/>
      <c r="C134" s="6" t="s">
        <v>426</v>
      </c>
      <c r="D134" s="4">
        <f>SUM(D135:D136,D138)</f>
        <v>108656</v>
      </c>
      <c r="E134" s="4">
        <f>SUM(E135:E136,E138)</f>
        <v>0</v>
      </c>
      <c r="F134" s="4">
        <f>SUM(F135:F136,F138)</f>
        <v>0</v>
      </c>
      <c r="G134" s="4">
        <f>SUM(G135:G136,G138)</f>
        <v>108656</v>
      </c>
    </row>
    <row r="135" spans="1:7" ht="12.75">
      <c r="A135" s="25"/>
      <c r="B135" s="16" t="s">
        <v>466</v>
      </c>
      <c r="C135" s="7" t="s">
        <v>407</v>
      </c>
      <c r="D135" s="5">
        <v>32250</v>
      </c>
      <c r="E135" s="5"/>
      <c r="F135" s="5"/>
      <c r="G135" s="5">
        <f t="shared" si="5"/>
        <v>32250</v>
      </c>
    </row>
    <row r="136" spans="1:7" ht="12.75">
      <c r="A136" s="25"/>
      <c r="B136" s="16"/>
      <c r="C136" s="7" t="s">
        <v>273</v>
      </c>
      <c r="D136" s="7">
        <f>SUM(D137:D137)</f>
        <v>5768</v>
      </c>
      <c r="E136" s="7">
        <f>SUM(E137:E137)</f>
        <v>0</v>
      </c>
      <c r="F136" s="7">
        <f>SUM(F137:F137)</f>
        <v>0</v>
      </c>
      <c r="G136" s="7">
        <f>SUM(G137:G137)</f>
        <v>5768</v>
      </c>
    </row>
    <row r="137" spans="1:7" ht="12.75">
      <c r="A137" s="25"/>
      <c r="B137" s="16" t="s">
        <v>464</v>
      </c>
      <c r="C137" s="7" t="s">
        <v>119</v>
      </c>
      <c r="D137" s="5">
        <v>5768</v>
      </c>
      <c r="E137" s="5"/>
      <c r="F137" s="5"/>
      <c r="G137" s="5">
        <f t="shared" si="5"/>
        <v>5768</v>
      </c>
    </row>
    <row r="138" spans="1:7" ht="12.75">
      <c r="A138" s="25"/>
      <c r="B138" s="16"/>
      <c r="C138" s="7" t="s">
        <v>209</v>
      </c>
      <c r="D138" s="7">
        <f>SUM(D139:D141)</f>
        <v>70638</v>
      </c>
      <c r="E138" s="7">
        <f>SUM(E139:E141)</f>
        <v>0</v>
      </c>
      <c r="F138" s="7">
        <f>SUM(F139:F141)</f>
        <v>0</v>
      </c>
      <c r="G138" s="7">
        <f>SUM(G139:G141)</f>
        <v>70638</v>
      </c>
    </row>
    <row r="139" spans="1:7" ht="12.75">
      <c r="A139" s="25"/>
      <c r="B139" s="16" t="s">
        <v>795</v>
      </c>
      <c r="C139" s="7" t="s">
        <v>796</v>
      </c>
      <c r="D139" s="7">
        <v>2755</v>
      </c>
      <c r="E139" s="7"/>
      <c r="F139" s="7"/>
      <c r="G139" s="5">
        <f t="shared" si="5"/>
        <v>2755</v>
      </c>
    </row>
    <row r="140" spans="1:7" ht="12.75">
      <c r="A140" s="25"/>
      <c r="B140" s="16" t="s">
        <v>464</v>
      </c>
      <c r="C140" s="7" t="s">
        <v>475</v>
      </c>
      <c r="D140" s="5">
        <v>5000</v>
      </c>
      <c r="E140" s="5"/>
      <c r="F140" s="5"/>
      <c r="G140" s="5">
        <f t="shared" si="5"/>
        <v>5000</v>
      </c>
    </row>
    <row r="141" spans="1:7" ht="13.5" thickBot="1">
      <c r="A141" s="152" t="s">
        <v>418</v>
      </c>
      <c r="B141" s="17" t="s">
        <v>465</v>
      </c>
      <c r="C141" s="8" t="s">
        <v>540</v>
      </c>
      <c r="D141" s="5">
        <v>62883</v>
      </c>
      <c r="E141" s="5"/>
      <c r="F141" s="5"/>
      <c r="G141" s="5">
        <f t="shared" si="5"/>
        <v>62883</v>
      </c>
    </row>
    <row r="142" spans="1:7" ht="16.5" customHeight="1" thickBot="1" thickTop="1">
      <c r="A142" s="27" t="s">
        <v>727</v>
      </c>
      <c r="B142" s="43"/>
      <c r="C142" s="135" t="s">
        <v>263</v>
      </c>
      <c r="D142" s="44">
        <f>SUM(D143)</f>
        <v>3485</v>
      </c>
      <c r="E142" s="44">
        <f>SUM(E143)</f>
        <v>0</v>
      </c>
      <c r="F142" s="44">
        <f>SUM(F143)</f>
        <v>0</v>
      </c>
      <c r="G142" s="44">
        <f>SUM(G143)</f>
        <v>3485</v>
      </c>
    </row>
    <row r="143" spans="1:7" ht="12.75" customHeight="1" thickTop="1">
      <c r="A143" s="174" t="s">
        <v>728</v>
      </c>
      <c r="B143" s="175" t="s">
        <v>418</v>
      </c>
      <c r="C143" s="176" t="s">
        <v>262</v>
      </c>
      <c r="D143" s="176">
        <f>D144</f>
        <v>3485</v>
      </c>
      <c r="E143" s="176">
        <f>E144</f>
        <v>0</v>
      </c>
      <c r="F143" s="176">
        <f>F144</f>
        <v>0</v>
      </c>
      <c r="G143" s="176">
        <f>G144</f>
        <v>3485</v>
      </c>
    </row>
    <row r="144" spans="1:7" ht="12.75" customHeight="1" thickBot="1">
      <c r="A144" s="39"/>
      <c r="B144" s="40" t="s">
        <v>464</v>
      </c>
      <c r="C144" s="496" t="s">
        <v>475</v>
      </c>
      <c r="D144" s="30">
        <v>3485</v>
      </c>
      <c r="E144" s="30"/>
      <c r="F144" s="30"/>
      <c r="G144" s="5">
        <f>SUM(D144+E144-F144)</f>
        <v>3485</v>
      </c>
    </row>
    <row r="145" spans="1:7" ht="14.25" customHeight="1" thickBot="1" thickTop="1">
      <c r="A145" s="32" t="s">
        <v>541</v>
      </c>
      <c r="B145" s="33"/>
      <c r="C145" s="136" t="s">
        <v>774</v>
      </c>
      <c r="D145" s="35">
        <f>SUM(D146+D148+D161+D167)</f>
        <v>288943</v>
      </c>
      <c r="E145" s="35">
        <f>SUM(E146+E148+E161+E167)</f>
        <v>70000</v>
      </c>
      <c r="F145" s="35">
        <f>SUM(F146+F148+F161+F167)</f>
        <v>0</v>
      </c>
      <c r="G145" s="35">
        <f>SUM(G146+G148+G161+G167)</f>
        <v>358943</v>
      </c>
    </row>
    <row r="146" spans="1:7" ht="14.25" customHeight="1" thickTop="1">
      <c r="A146" s="25" t="s">
        <v>692</v>
      </c>
      <c r="B146" s="28"/>
      <c r="C146" s="255" t="s">
        <v>693</v>
      </c>
      <c r="D146" s="256">
        <f>SUM(D147:D147)</f>
        <v>5000</v>
      </c>
      <c r="E146" s="256">
        <f>SUM(E147:E147)</f>
        <v>0</v>
      </c>
      <c r="F146" s="256">
        <f>SUM(F147:F147)</f>
        <v>0</v>
      </c>
      <c r="G146" s="256">
        <f>SUM(G147:G147)</f>
        <v>5000</v>
      </c>
    </row>
    <row r="147" spans="1:7" ht="14.25" customHeight="1">
      <c r="A147" s="25"/>
      <c r="B147" s="28" t="s">
        <v>311</v>
      </c>
      <c r="C147" s="319" t="s">
        <v>876</v>
      </c>
      <c r="D147" s="5">
        <v>5000</v>
      </c>
      <c r="E147" s="5"/>
      <c r="F147" s="5"/>
      <c r="G147" s="5">
        <f>SUM(D147+E147-F147)</f>
        <v>5000</v>
      </c>
    </row>
    <row r="148" spans="1:7" ht="12.75">
      <c r="A148" s="25" t="s">
        <v>543</v>
      </c>
      <c r="B148" s="16"/>
      <c r="C148" s="6" t="s">
        <v>428</v>
      </c>
      <c r="D148" s="4">
        <f>SUM(D149:D158)</f>
        <v>270543</v>
      </c>
      <c r="E148" s="4">
        <f>SUM(E149:E158)</f>
        <v>70000</v>
      </c>
      <c r="F148" s="4">
        <f>SUM(F149:F158)</f>
        <v>0</v>
      </c>
      <c r="G148" s="4">
        <f>SUM(G149:G158)</f>
        <v>340543</v>
      </c>
    </row>
    <row r="149" spans="1:7" ht="12.75">
      <c r="A149" s="25"/>
      <c r="B149" s="16" t="s">
        <v>766</v>
      </c>
      <c r="C149" s="7" t="s">
        <v>767</v>
      </c>
      <c r="D149" s="5">
        <v>22400</v>
      </c>
      <c r="E149" s="5"/>
      <c r="F149" s="5"/>
      <c r="G149" s="5">
        <f aca="true" t="shared" si="6" ref="G149:G157">SUM(D149+E149-F149)</f>
        <v>22400</v>
      </c>
    </row>
    <row r="150" spans="1:7" ht="12.75">
      <c r="A150" s="25" t="s">
        <v>418</v>
      </c>
      <c r="B150" s="16" t="s">
        <v>515</v>
      </c>
      <c r="C150" s="7" t="s">
        <v>210</v>
      </c>
      <c r="D150" s="5">
        <v>12000</v>
      </c>
      <c r="E150" s="5"/>
      <c r="F150" s="5"/>
      <c r="G150" s="5">
        <f t="shared" si="6"/>
        <v>12000</v>
      </c>
    </row>
    <row r="151" spans="1:7" ht="12.75">
      <c r="A151" s="25"/>
      <c r="B151" s="16" t="s">
        <v>466</v>
      </c>
      <c r="C151" s="29" t="s">
        <v>48</v>
      </c>
      <c r="D151" s="5">
        <v>1000</v>
      </c>
      <c r="E151" s="5"/>
      <c r="F151" s="5"/>
      <c r="G151" s="5">
        <f t="shared" si="6"/>
        <v>1000</v>
      </c>
    </row>
    <row r="152" spans="1:7" ht="12.75">
      <c r="A152" s="25"/>
      <c r="B152" s="16" t="s">
        <v>211</v>
      </c>
      <c r="C152" s="29" t="s">
        <v>212</v>
      </c>
      <c r="D152" s="5">
        <v>11000</v>
      </c>
      <c r="E152" s="5"/>
      <c r="F152" s="5"/>
      <c r="G152" s="5">
        <f t="shared" si="6"/>
        <v>11000</v>
      </c>
    </row>
    <row r="153" spans="1:7" ht="12.75">
      <c r="A153" s="25"/>
      <c r="B153" s="16" t="s">
        <v>486</v>
      </c>
      <c r="C153" s="7" t="s">
        <v>254</v>
      </c>
      <c r="D153" s="5">
        <v>7000</v>
      </c>
      <c r="E153" s="5"/>
      <c r="F153" s="5"/>
      <c r="G153" s="5">
        <f t="shared" si="6"/>
        <v>7000</v>
      </c>
    </row>
    <row r="154" spans="1:7" ht="12.75">
      <c r="A154" s="25"/>
      <c r="B154" s="16" t="s">
        <v>468</v>
      </c>
      <c r="C154" s="7" t="s">
        <v>214</v>
      </c>
      <c r="D154" s="5">
        <v>7000</v>
      </c>
      <c r="E154" s="5"/>
      <c r="F154" s="5"/>
      <c r="G154" s="5">
        <f t="shared" si="6"/>
        <v>7000</v>
      </c>
    </row>
    <row r="155" spans="1:7" ht="12.75">
      <c r="A155" s="25"/>
      <c r="B155" s="16" t="s">
        <v>465</v>
      </c>
      <c r="C155" s="7" t="s">
        <v>540</v>
      </c>
      <c r="D155" s="5">
        <v>8000</v>
      </c>
      <c r="E155" s="5"/>
      <c r="F155" s="5"/>
      <c r="G155" s="5">
        <f t="shared" si="6"/>
        <v>8000</v>
      </c>
    </row>
    <row r="156" spans="1:7" ht="12.75">
      <c r="A156" s="152"/>
      <c r="B156" s="17" t="s">
        <v>520</v>
      </c>
      <c r="C156" s="8" t="s">
        <v>437</v>
      </c>
      <c r="D156" s="5">
        <v>7000</v>
      </c>
      <c r="E156" s="5"/>
      <c r="F156" s="5"/>
      <c r="G156" s="5">
        <f t="shared" si="6"/>
        <v>7000</v>
      </c>
    </row>
    <row r="157" spans="1:7" ht="12.75">
      <c r="A157" s="22"/>
      <c r="B157" s="17" t="s">
        <v>525</v>
      </c>
      <c r="C157" s="8" t="s">
        <v>213</v>
      </c>
      <c r="D157" s="5">
        <v>4000</v>
      </c>
      <c r="E157" s="5"/>
      <c r="F157" s="5"/>
      <c r="G157" s="5">
        <f t="shared" si="6"/>
        <v>4000</v>
      </c>
    </row>
    <row r="158" spans="1:7" ht="12.75">
      <c r="A158" s="36" t="s">
        <v>418</v>
      </c>
      <c r="B158" s="17"/>
      <c r="C158" s="8" t="s">
        <v>542</v>
      </c>
      <c r="D158" s="9">
        <f>SUM(D160:D160)</f>
        <v>191143</v>
      </c>
      <c r="E158" s="9">
        <f>SUM(E159:E160)</f>
        <v>70000</v>
      </c>
      <c r="F158" s="9">
        <f>SUM(F159:F160)</f>
        <v>0</v>
      </c>
      <c r="G158" s="9">
        <f>SUM(G159:G160)</f>
        <v>261143</v>
      </c>
    </row>
    <row r="159" spans="1:7" ht="12.75">
      <c r="A159" s="22"/>
      <c r="B159" s="17" t="s">
        <v>473</v>
      </c>
      <c r="C159" s="8" t="s">
        <v>944</v>
      </c>
      <c r="D159" s="625"/>
      <c r="E159" s="625">
        <v>70000</v>
      </c>
      <c r="F159" s="625"/>
      <c r="G159" s="5">
        <f>SUM(D159+E159-F159)</f>
        <v>70000</v>
      </c>
    </row>
    <row r="160" spans="1:7" ht="12.75">
      <c r="A160" s="22"/>
      <c r="B160" s="17" t="s">
        <v>473</v>
      </c>
      <c r="C160" s="8" t="s">
        <v>159</v>
      </c>
      <c r="D160" s="625">
        <v>191143</v>
      </c>
      <c r="E160" s="625"/>
      <c r="F160" s="625"/>
      <c r="G160" s="5">
        <f>SUM(D160+E160-F160)</f>
        <v>191143</v>
      </c>
    </row>
    <row r="161" spans="1:7" ht="12.75">
      <c r="A161" s="36" t="s">
        <v>546</v>
      </c>
      <c r="B161" s="17"/>
      <c r="C161" s="11" t="s">
        <v>452</v>
      </c>
      <c r="D161" s="4">
        <f>SUM(D162:D166)</f>
        <v>9400</v>
      </c>
      <c r="E161" s="4">
        <f>SUM(E162:E166)</f>
        <v>0</v>
      </c>
      <c r="F161" s="4">
        <f>SUM(F162:F166)</f>
        <v>0</v>
      </c>
      <c r="G161" s="4">
        <f>SUM(G162:G166)</f>
        <v>9400</v>
      </c>
    </row>
    <row r="162" spans="1:7" ht="12.75">
      <c r="A162" s="36"/>
      <c r="B162" s="17" t="s">
        <v>464</v>
      </c>
      <c r="C162" s="8" t="s">
        <v>475</v>
      </c>
      <c r="D162" s="5">
        <v>2000</v>
      </c>
      <c r="E162" s="5"/>
      <c r="F162" s="5"/>
      <c r="G162" s="5">
        <f>SUM(D162+E162-F162)</f>
        <v>2000</v>
      </c>
    </row>
    <row r="163" spans="1:7" ht="12.75">
      <c r="A163" s="36"/>
      <c r="B163" s="17" t="s">
        <v>486</v>
      </c>
      <c r="C163" s="8" t="s">
        <v>254</v>
      </c>
      <c r="D163" s="5">
        <v>400</v>
      </c>
      <c r="E163" s="5"/>
      <c r="F163" s="5"/>
      <c r="G163" s="5">
        <f>SUM(D163+E163-F163)</f>
        <v>400</v>
      </c>
    </row>
    <row r="164" spans="1:7" ht="12.75">
      <c r="A164" s="36"/>
      <c r="B164" s="17" t="s">
        <v>468</v>
      </c>
      <c r="C164" s="8" t="s">
        <v>49</v>
      </c>
      <c r="D164" s="5">
        <v>4000</v>
      </c>
      <c r="E164" s="5"/>
      <c r="F164" s="5"/>
      <c r="G164" s="5">
        <f>SUM(D164+E164-F164)</f>
        <v>4000</v>
      </c>
    </row>
    <row r="165" spans="1:7" ht="12.75">
      <c r="A165" s="36"/>
      <c r="B165" s="17" t="s">
        <v>465</v>
      </c>
      <c r="C165" s="8" t="s">
        <v>540</v>
      </c>
      <c r="D165" s="5">
        <v>2500</v>
      </c>
      <c r="E165" s="5"/>
      <c r="F165" s="5"/>
      <c r="G165" s="5">
        <f>SUM(D165+E165-F165)</f>
        <v>2500</v>
      </c>
    </row>
    <row r="166" spans="1:7" ht="12.75">
      <c r="A166" s="22"/>
      <c r="B166" s="14" t="s">
        <v>520</v>
      </c>
      <c r="C166" s="48" t="s">
        <v>437</v>
      </c>
      <c r="D166" s="30">
        <v>500</v>
      </c>
      <c r="E166" s="30"/>
      <c r="F166" s="30"/>
      <c r="G166" s="5">
        <f>SUM(D166+E166-F166)</f>
        <v>500</v>
      </c>
    </row>
    <row r="167" spans="1:7" ht="12.75">
      <c r="A167" s="152" t="s">
        <v>737</v>
      </c>
      <c r="B167" s="16"/>
      <c r="C167" s="6" t="s">
        <v>738</v>
      </c>
      <c r="D167" s="6">
        <f>D168</f>
        <v>4000</v>
      </c>
      <c r="E167" s="6">
        <f>E168</f>
        <v>0</v>
      </c>
      <c r="F167" s="6">
        <f>F168</f>
        <v>0</v>
      </c>
      <c r="G167" s="6">
        <f>G168</f>
        <v>4000</v>
      </c>
    </row>
    <row r="168" spans="1:7" ht="12.75">
      <c r="A168" s="152"/>
      <c r="B168" s="16" t="s">
        <v>591</v>
      </c>
      <c r="C168" s="7" t="s">
        <v>569</v>
      </c>
      <c r="D168" s="5">
        <v>4000</v>
      </c>
      <c r="E168" s="5"/>
      <c r="F168" s="5"/>
      <c r="G168" s="5">
        <f>SUM(D168+E168-F168)</f>
        <v>4000</v>
      </c>
    </row>
    <row r="169" spans="1:7" ht="13.5" thickBot="1">
      <c r="A169" s="22"/>
      <c r="B169" s="14"/>
      <c r="C169" s="8" t="s">
        <v>571</v>
      </c>
      <c r="D169" s="10"/>
      <c r="E169" s="10"/>
      <c r="F169" s="10"/>
      <c r="G169" s="10"/>
    </row>
    <row r="170" spans="1:7" ht="14.25" thickTop="1">
      <c r="A170" s="214" t="s">
        <v>723</v>
      </c>
      <c r="B170" s="215"/>
      <c r="C170" s="216" t="s">
        <v>258</v>
      </c>
      <c r="D170" s="216">
        <f>D173</f>
        <v>104071</v>
      </c>
      <c r="E170" s="216">
        <f>E173</f>
        <v>0</v>
      </c>
      <c r="F170" s="216">
        <f>F173</f>
        <v>0</v>
      </c>
      <c r="G170" s="216">
        <f>G173</f>
        <v>104071</v>
      </c>
    </row>
    <row r="171" spans="1:7" ht="13.5">
      <c r="A171" s="211" t="s">
        <v>418</v>
      </c>
      <c r="B171" s="212"/>
      <c r="C171" s="213" t="s">
        <v>259</v>
      </c>
      <c r="D171" s="213"/>
      <c r="E171" s="213"/>
      <c r="F171" s="213"/>
      <c r="G171" s="213"/>
    </row>
    <row r="172" spans="1:7" ht="14.25" thickBot="1">
      <c r="A172" s="217" t="s">
        <v>418</v>
      </c>
      <c r="B172" s="218"/>
      <c r="C172" s="219" t="s">
        <v>260</v>
      </c>
      <c r="D172" s="219"/>
      <c r="E172" s="219"/>
      <c r="F172" s="219"/>
      <c r="G172" s="219"/>
    </row>
    <row r="173" spans="1:7" ht="13.5" thickTop="1">
      <c r="A173" s="25" t="s">
        <v>261</v>
      </c>
      <c r="B173" s="16"/>
      <c r="C173" s="4" t="s">
        <v>114</v>
      </c>
      <c r="D173" s="4">
        <f>SUM(D174:D183)</f>
        <v>104071</v>
      </c>
      <c r="E173" s="4">
        <f>SUM(E174:E183)</f>
        <v>0</v>
      </c>
      <c r="F173" s="4">
        <f>SUM(F174:F183)</f>
        <v>0</v>
      </c>
      <c r="G173" s="4">
        <f>SUM(G174:G183)</f>
        <v>104071</v>
      </c>
    </row>
    <row r="174" spans="1:7" ht="12.75">
      <c r="A174" s="25"/>
      <c r="B174" s="16" t="s">
        <v>515</v>
      </c>
      <c r="C174" s="7" t="s">
        <v>516</v>
      </c>
      <c r="D174" s="7">
        <v>286</v>
      </c>
      <c r="E174" s="7"/>
      <c r="F174" s="7"/>
      <c r="G174" s="5">
        <f aca="true" t="shared" si="7" ref="G174:G183">SUM(D174+E174-F174)</f>
        <v>286</v>
      </c>
    </row>
    <row r="175" spans="1:7" ht="12.75">
      <c r="A175" s="25"/>
      <c r="B175" s="16" t="s">
        <v>517</v>
      </c>
      <c r="C175" s="7" t="s">
        <v>31</v>
      </c>
      <c r="D175" s="5">
        <v>12360</v>
      </c>
      <c r="E175" s="5"/>
      <c r="F175" s="5"/>
      <c r="G175" s="5">
        <f t="shared" si="7"/>
        <v>12360</v>
      </c>
    </row>
    <row r="176" spans="1:7" ht="12.75">
      <c r="A176" s="25"/>
      <c r="B176" s="16" t="s">
        <v>518</v>
      </c>
      <c r="C176" s="7" t="s">
        <v>429</v>
      </c>
      <c r="D176" s="5">
        <v>717</v>
      </c>
      <c r="E176" s="5"/>
      <c r="F176" s="5"/>
      <c r="G176" s="5">
        <f t="shared" si="7"/>
        <v>717</v>
      </c>
    </row>
    <row r="177" spans="1:7" ht="12.75">
      <c r="A177" s="25"/>
      <c r="B177" s="16" t="s">
        <v>527</v>
      </c>
      <c r="C177" s="7" t="s">
        <v>528</v>
      </c>
      <c r="D177" s="5">
        <v>43600</v>
      </c>
      <c r="E177" s="5"/>
      <c r="F177" s="5"/>
      <c r="G177" s="5">
        <f t="shared" si="7"/>
        <v>43600</v>
      </c>
    </row>
    <row r="178" spans="1:7" ht="12.75">
      <c r="A178" s="25"/>
      <c r="B178" s="16" t="s">
        <v>469</v>
      </c>
      <c r="C178" s="7" t="s">
        <v>424</v>
      </c>
      <c r="D178" s="5">
        <v>4322</v>
      </c>
      <c r="E178" s="5"/>
      <c r="F178" s="5"/>
      <c r="G178" s="5">
        <f t="shared" si="7"/>
        <v>4322</v>
      </c>
    </row>
    <row r="179" spans="1:7" ht="12.75">
      <c r="A179" s="25"/>
      <c r="B179" s="16" t="s">
        <v>470</v>
      </c>
      <c r="C179" s="7" t="s">
        <v>425</v>
      </c>
      <c r="D179" s="5">
        <v>615</v>
      </c>
      <c r="E179" s="5"/>
      <c r="F179" s="5"/>
      <c r="G179" s="5">
        <f t="shared" si="7"/>
        <v>615</v>
      </c>
    </row>
    <row r="180" spans="1:7" ht="12.75">
      <c r="A180" s="25"/>
      <c r="B180" s="16" t="s">
        <v>795</v>
      </c>
      <c r="C180" s="7" t="s">
        <v>796</v>
      </c>
      <c r="D180" s="5">
        <v>12000</v>
      </c>
      <c r="E180" s="5"/>
      <c r="F180" s="5"/>
      <c r="G180" s="5">
        <f t="shared" si="7"/>
        <v>12000</v>
      </c>
    </row>
    <row r="181" spans="1:7" ht="12.75">
      <c r="A181" s="25"/>
      <c r="B181" s="16" t="s">
        <v>464</v>
      </c>
      <c r="C181" s="7" t="s">
        <v>770</v>
      </c>
      <c r="D181" s="5">
        <v>8675</v>
      </c>
      <c r="E181" s="5"/>
      <c r="F181" s="5"/>
      <c r="G181" s="5">
        <f t="shared" si="7"/>
        <v>8675</v>
      </c>
    </row>
    <row r="182" spans="1:7" ht="12.75">
      <c r="A182" s="25"/>
      <c r="B182" s="16" t="s">
        <v>465</v>
      </c>
      <c r="C182" s="29" t="s">
        <v>406</v>
      </c>
      <c r="D182" s="5">
        <v>20800</v>
      </c>
      <c r="E182" s="5"/>
      <c r="F182" s="5"/>
      <c r="G182" s="5">
        <f t="shared" si="7"/>
        <v>20800</v>
      </c>
    </row>
    <row r="183" spans="1:7" ht="13.5" thickBot="1">
      <c r="A183" s="25"/>
      <c r="B183" s="16" t="s">
        <v>521</v>
      </c>
      <c r="C183" s="53" t="s">
        <v>935</v>
      </c>
      <c r="D183" s="5">
        <v>696</v>
      </c>
      <c r="E183" s="5"/>
      <c r="F183" s="5"/>
      <c r="G183" s="5">
        <f t="shared" si="7"/>
        <v>696</v>
      </c>
    </row>
    <row r="184" spans="1:7" ht="15" thickBot="1" thickTop="1">
      <c r="A184" s="45" t="s">
        <v>547</v>
      </c>
      <c r="B184" s="46"/>
      <c r="C184" s="47" t="s">
        <v>548</v>
      </c>
      <c r="D184" s="47">
        <f>SUM(D185+D187)</f>
        <v>567878</v>
      </c>
      <c r="E184" s="47">
        <f>SUM(E185+E187)</f>
        <v>0</v>
      </c>
      <c r="F184" s="47">
        <f>SUM(F185+F187)</f>
        <v>0</v>
      </c>
      <c r="G184" s="47">
        <f>SUM(G185+G187)</f>
        <v>567878</v>
      </c>
    </row>
    <row r="185" spans="1:7" ht="13.5" thickTop="1">
      <c r="A185" s="22" t="s">
        <v>549</v>
      </c>
      <c r="B185" s="17"/>
      <c r="C185" s="31" t="s">
        <v>625</v>
      </c>
      <c r="D185" s="9">
        <f>D186</f>
        <v>304678</v>
      </c>
      <c r="E185" s="9">
        <f>E186</f>
        <v>0</v>
      </c>
      <c r="F185" s="9">
        <f>F186</f>
        <v>0</v>
      </c>
      <c r="G185" s="9">
        <f>G186</f>
        <v>304678</v>
      </c>
    </row>
    <row r="186" spans="1:7" ht="12.75">
      <c r="A186" s="36"/>
      <c r="B186" s="17" t="s">
        <v>550</v>
      </c>
      <c r="C186" s="8" t="s">
        <v>551</v>
      </c>
      <c r="D186" s="5">
        <v>304678</v>
      </c>
      <c r="E186" s="5"/>
      <c r="F186" s="5"/>
      <c r="G186" s="5">
        <f>SUM(D186+E186-F186)</f>
        <v>304678</v>
      </c>
    </row>
    <row r="187" spans="1:7" ht="12.75">
      <c r="A187" s="36" t="s">
        <v>552</v>
      </c>
      <c r="B187" s="17"/>
      <c r="C187" s="31" t="s">
        <v>553</v>
      </c>
      <c r="D187" s="9">
        <f>D188</f>
        <v>263200</v>
      </c>
      <c r="E187" s="9">
        <f>E188</f>
        <v>0</v>
      </c>
      <c r="F187" s="9">
        <f>F188</f>
        <v>0</v>
      </c>
      <c r="G187" s="9">
        <f>G188</f>
        <v>263200</v>
      </c>
    </row>
    <row r="188" spans="1:7" ht="12.75">
      <c r="A188" s="25"/>
      <c r="B188" s="16" t="s">
        <v>554</v>
      </c>
      <c r="C188" s="7" t="s">
        <v>555</v>
      </c>
      <c r="D188" s="5">
        <v>263200</v>
      </c>
      <c r="E188" s="5"/>
      <c r="F188" s="5"/>
      <c r="G188" s="5">
        <f>SUM(D188+E188-F188)</f>
        <v>263200</v>
      </c>
    </row>
    <row r="189" spans="1:7" ht="13.5" thickBot="1">
      <c r="A189" s="25"/>
      <c r="B189" s="28"/>
      <c r="C189" s="29" t="s">
        <v>556</v>
      </c>
      <c r="D189" s="30"/>
      <c r="E189" s="30"/>
      <c r="F189" s="30"/>
      <c r="G189" s="30"/>
    </row>
    <row r="190" spans="1:7" ht="15" thickBot="1" thickTop="1">
      <c r="A190" s="45" t="s">
        <v>557</v>
      </c>
      <c r="B190" s="46"/>
      <c r="C190" s="47" t="s">
        <v>453</v>
      </c>
      <c r="D190" s="47">
        <f>SUM(D191+D193)</f>
        <v>754370</v>
      </c>
      <c r="E190" s="47">
        <f>SUM(E191+E193)</f>
        <v>0</v>
      </c>
      <c r="F190" s="47">
        <f>SUM(F191+F193)</f>
        <v>0</v>
      </c>
      <c r="G190" s="47">
        <f>SUM(G191+G193)</f>
        <v>754370</v>
      </c>
    </row>
    <row r="191" spans="1:7" ht="13.5" thickTop="1">
      <c r="A191" s="137" t="s">
        <v>722</v>
      </c>
      <c r="B191" s="138"/>
      <c r="C191" s="165" t="s">
        <v>680</v>
      </c>
      <c r="D191" s="139">
        <f>D192</f>
        <v>15000</v>
      </c>
      <c r="E191" s="139">
        <f>E192</f>
        <v>0</v>
      </c>
      <c r="F191" s="139">
        <f>F192</f>
        <v>0</v>
      </c>
      <c r="G191" s="139">
        <f>G192</f>
        <v>15000</v>
      </c>
    </row>
    <row r="192" spans="1:7" ht="12.75">
      <c r="A192" s="49"/>
      <c r="B192" s="41" t="s">
        <v>465</v>
      </c>
      <c r="C192" s="42" t="s">
        <v>408</v>
      </c>
      <c r="D192" s="5">
        <v>15000</v>
      </c>
      <c r="E192" s="5"/>
      <c r="F192" s="5"/>
      <c r="G192" s="5">
        <f>SUM(D192+E192-F192)</f>
        <v>15000</v>
      </c>
    </row>
    <row r="193" spans="1:7" ht="12.75">
      <c r="A193" s="22" t="s">
        <v>558</v>
      </c>
      <c r="B193" s="17" t="s">
        <v>418</v>
      </c>
      <c r="C193" s="31" t="s">
        <v>454</v>
      </c>
      <c r="D193" s="31">
        <f>SUM(D194+D195)</f>
        <v>739370</v>
      </c>
      <c r="E193" s="31">
        <f>SUM(E194+E195)</f>
        <v>0</v>
      </c>
      <c r="F193" s="31">
        <f>SUM(F194+F195)</f>
        <v>0</v>
      </c>
      <c r="G193" s="31">
        <f>SUM(G194+G195)</f>
        <v>739370</v>
      </c>
    </row>
    <row r="194" spans="1:7" ht="12.75">
      <c r="A194" s="25"/>
      <c r="B194" s="18" t="s">
        <v>455</v>
      </c>
      <c r="C194" s="7" t="s">
        <v>456</v>
      </c>
      <c r="D194" s="5">
        <v>274422</v>
      </c>
      <c r="E194" s="5"/>
      <c r="F194" s="5"/>
      <c r="G194" s="5">
        <f>SUM(D194+E194-F194)</f>
        <v>274422</v>
      </c>
    </row>
    <row r="195" spans="1:7" ht="12.75">
      <c r="A195" s="25"/>
      <c r="B195" s="18" t="s">
        <v>457</v>
      </c>
      <c r="C195" s="7" t="s">
        <v>458</v>
      </c>
      <c r="D195" s="5">
        <f>SUM(D196:D197)</f>
        <v>464948</v>
      </c>
      <c r="E195" s="5">
        <f>SUM(E196:E197)</f>
        <v>0</v>
      </c>
      <c r="F195" s="5">
        <f>SUM(F196:F197)</f>
        <v>0</v>
      </c>
      <c r="G195" s="5">
        <f>SUM(G196:G197)</f>
        <v>464948</v>
      </c>
    </row>
    <row r="196" spans="1:7" ht="12.75">
      <c r="A196" s="25"/>
      <c r="B196" s="18" t="s">
        <v>559</v>
      </c>
      <c r="C196" s="7" t="s">
        <v>459</v>
      </c>
      <c r="D196" s="5">
        <v>200000</v>
      </c>
      <c r="E196" s="5"/>
      <c r="F196" s="5"/>
      <c r="G196" s="5">
        <f>SUM(D196+E196-F196)</f>
        <v>200000</v>
      </c>
    </row>
    <row r="197" spans="1:7" ht="13.5" thickBot="1">
      <c r="A197" s="25"/>
      <c r="B197" s="18" t="s">
        <v>123</v>
      </c>
      <c r="C197" s="7" t="s">
        <v>499</v>
      </c>
      <c r="D197" s="5">
        <v>264948</v>
      </c>
      <c r="E197" s="5"/>
      <c r="F197" s="5"/>
      <c r="G197" s="5">
        <f>SUM(D197+E197-F197)</f>
        <v>264948</v>
      </c>
    </row>
    <row r="198" spans="1:7" ht="15" thickBot="1" thickTop="1">
      <c r="A198" s="45" t="s">
        <v>560</v>
      </c>
      <c r="B198" s="46"/>
      <c r="C198" s="47" t="s">
        <v>434</v>
      </c>
      <c r="D198" s="47">
        <f>SUM(D199+D221+D238+D255+D268+D272+D276)</f>
        <v>13821322</v>
      </c>
      <c r="E198" s="47">
        <f>SUM(E199+E221+E238+E255+E268+E272+E276)</f>
        <v>14199</v>
      </c>
      <c r="F198" s="47">
        <f>SUM(F199+F221+F238+F255+F268+F272+F276)</f>
        <v>14199</v>
      </c>
      <c r="G198" s="47">
        <f>SUM(G199+G221+G238+G255+G268+G272+G276)</f>
        <v>13821322</v>
      </c>
    </row>
    <row r="199" spans="1:7" ht="13.5" thickTop="1">
      <c r="A199" s="22" t="s">
        <v>561</v>
      </c>
      <c r="B199" s="17"/>
      <c r="C199" s="11" t="s">
        <v>435</v>
      </c>
      <c r="D199" s="31">
        <f>SUM(D200:D218,D219)</f>
        <v>7460489</v>
      </c>
      <c r="E199" s="31">
        <f>SUM(E200:E218,E219)</f>
        <v>3564</v>
      </c>
      <c r="F199" s="31">
        <f>SUM(F200:F218,F219)</f>
        <v>3490</v>
      </c>
      <c r="G199" s="31">
        <f>SUM(G200:G218,G219)</f>
        <v>7460563</v>
      </c>
    </row>
    <row r="200" spans="1:7" ht="12.75">
      <c r="A200" s="22"/>
      <c r="B200" s="17" t="s">
        <v>563</v>
      </c>
      <c r="C200" s="8" t="s">
        <v>564</v>
      </c>
      <c r="D200" s="5">
        <v>110000</v>
      </c>
      <c r="E200" s="5"/>
      <c r="F200" s="5"/>
      <c r="G200" s="5">
        <f aca="true" t="shared" si="8" ref="G200:G218">SUM(D200+E200-F200)</f>
        <v>110000</v>
      </c>
    </row>
    <row r="201" spans="1:7" ht="12.75">
      <c r="A201" s="25"/>
      <c r="B201" s="16" t="s">
        <v>515</v>
      </c>
      <c r="C201" s="7" t="s">
        <v>157</v>
      </c>
      <c r="D201" s="5">
        <v>112394</v>
      </c>
      <c r="E201" s="5"/>
      <c r="F201" s="5"/>
      <c r="G201" s="5">
        <f t="shared" si="8"/>
        <v>112394</v>
      </c>
    </row>
    <row r="202" spans="1:7" ht="12.75">
      <c r="A202" s="25"/>
      <c r="B202" s="16" t="s">
        <v>517</v>
      </c>
      <c r="C202" s="7" t="s">
        <v>234</v>
      </c>
      <c r="D202" s="5">
        <v>4523149</v>
      </c>
      <c r="E202" s="5"/>
      <c r="F202" s="5"/>
      <c r="G202" s="5">
        <f t="shared" si="8"/>
        <v>4523149</v>
      </c>
    </row>
    <row r="203" spans="1:7" ht="12.75">
      <c r="A203" s="25"/>
      <c r="B203" s="16" t="s">
        <v>518</v>
      </c>
      <c r="C203" s="7" t="s">
        <v>429</v>
      </c>
      <c r="D203" s="5">
        <v>362258</v>
      </c>
      <c r="E203" s="5"/>
      <c r="F203" s="5"/>
      <c r="G203" s="5">
        <f t="shared" si="8"/>
        <v>362258</v>
      </c>
    </row>
    <row r="204" spans="1:7" ht="12.75">
      <c r="A204" s="25"/>
      <c r="B204" s="16" t="s">
        <v>469</v>
      </c>
      <c r="C204" s="7" t="s">
        <v>424</v>
      </c>
      <c r="D204" s="5">
        <v>880460</v>
      </c>
      <c r="E204" s="5"/>
      <c r="F204" s="5">
        <v>300</v>
      </c>
      <c r="G204" s="5">
        <f t="shared" si="8"/>
        <v>880160</v>
      </c>
    </row>
    <row r="205" spans="1:7" ht="12.75">
      <c r="A205" s="25"/>
      <c r="B205" s="16" t="s">
        <v>470</v>
      </c>
      <c r="C205" s="7" t="s">
        <v>257</v>
      </c>
      <c r="D205" s="5">
        <v>119907</v>
      </c>
      <c r="E205" s="5"/>
      <c r="F205" s="5"/>
      <c r="G205" s="5">
        <f t="shared" si="8"/>
        <v>119907</v>
      </c>
    </row>
    <row r="206" spans="1:7" ht="12.75">
      <c r="A206" s="25"/>
      <c r="B206" s="16" t="s">
        <v>256</v>
      </c>
      <c r="C206" s="7" t="s">
        <v>945</v>
      </c>
      <c r="D206" s="5"/>
      <c r="E206" s="5">
        <v>500</v>
      </c>
      <c r="F206" s="5"/>
      <c r="G206" s="5">
        <f t="shared" si="8"/>
        <v>500</v>
      </c>
    </row>
    <row r="207" spans="1:7" ht="12.75">
      <c r="A207" s="25"/>
      <c r="B207" s="16" t="s">
        <v>464</v>
      </c>
      <c r="C207" s="7" t="s">
        <v>475</v>
      </c>
      <c r="D207" s="5">
        <v>114908</v>
      </c>
      <c r="E207" s="5"/>
      <c r="F207" s="5">
        <v>200</v>
      </c>
      <c r="G207" s="5">
        <f t="shared" si="8"/>
        <v>114708</v>
      </c>
    </row>
    <row r="208" spans="1:7" ht="12.75">
      <c r="A208" s="25"/>
      <c r="B208" s="16" t="s">
        <v>565</v>
      </c>
      <c r="C208" s="7" t="s">
        <v>217</v>
      </c>
      <c r="D208" s="5">
        <v>22094</v>
      </c>
      <c r="E208" s="5"/>
      <c r="F208" s="5"/>
      <c r="G208" s="5">
        <f t="shared" si="8"/>
        <v>22094</v>
      </c>
    </row>
    <row r="209" spans="1:7" ht="12.75">
      <c r="A209" s="25"/>
      <c r="B209" s="16" t="s">
        <v>486</v>
      </c>
      <c r="C209" s="7" t="s">
        <v>254</v>
      </c>
      <c r="D209" s="5">
        <v>364572</v>
      </c>
      <c r="E209" s="5"/>
      <c r="F209" s="5"/>
      <c r="G209" s="5">
        <f t="shared" si="8"/>
        <v>364572</v>
      </c>
    </row>
    <row r="210" spans="1:7" ht="12.75">
      <c r="A210" s="25"/>
      <c r="B210" s="16" t="s">
        <v>910</v>
      </c>
      <c r="C210" s="7" t="s">
        <v>911</v>
      </c>
      <c r="D210" s="5">
        <v>0</v>
      </c>
      <c r="E210" s="5"/>
      <c r="F210" s="5"/>
      <c r="G210" s="5">
        <f t="shared" si="8"/>
        <v>0</v>
      </c>
    </row>
    <row r="211" spans="1:7" ht="12.75">
      <c r="A211" s="25"/>
      <c r="B211" s="16" t="s">
        <v>468</v>
      </c>
      <c r="C211" s="7" t="s">
        <v>216</v>
      </c>
      <c r="D211" s="5">
        <v>7730</v>
      </c>
      <c r="E211" s="5"/>
      <c r="F211" s="5"/>
      <c r="G211" s="5">
        <f t="shared" si="8"/>
        <v>7730</v>
      </c>
    </row>
    <row r="212" spans="1:7" ht="12.75">
      <c r="A212" s="25"/>
      <c r="B212" s="16" t="s">
        <v>243</v>
      </c>
      <c r="C212" s="7" t="s">
        <v>244</v>
      </c>
      <c r="D212" s="5">
        <v>6829</v>
      </c>
      <c r="E212" s="5"/>
      <c r="F212" s="5"/>
      <c r="G212" s="5">
        <f t="shared" si="8"/>
        <v>6829</v>
      </c>
    </row>
    <row r="213" spans="1:7" ht="12.75">
      <c r="A213" s="25"/>
      <c r="B213" s="16" t="s">
        <v>465</v>
      </c>
      <c r="C213" s="7" t="s">
        <v>540</v>
      </c>
      <c r="D213" s="5">
        <v>77325</v>
      </c>
      <c r="E213" s="5"/>
      <c r="F213" s="5">
        <v>2990</v>
      </c>
      <c r="G213" s="5">
        <f t="shared" si="8"/>
        <v>74335</v>
      </c>
    </row>
    <row r="214" spans="1:7" ht="12.75">
      <c r="A214" s="25"/>
      <c r="B214" s="16" t="s">
        <v>189</v>
      </c>
      <c r="C214" s="7" t="s">
        <v>190</v>
      </c>
      <c r="D214" s="5"/>
      <c r="E214" s="5">
        <v>2990</v>
      </c>
      <c r="F214" s="5"/>
      <c r="G214" s="5">
        <f t="shared" si="8"/>
        <v>2990</v>
      </c>
    </row>
    <row r="215" spans="1:7" ht="12.75">
      <c r="A215" s="25"/>
      <c r="B215" s="16" t="s">
        <v>520</v>
      </c>
      <c r="C215" s="7" t="s">
        <v>437</v>
      </c>
      <c r="D215" s="5">
        <v>10823</v>
      </c>
      <c r="E215" s="5"/>
      <c r="F215" s="5"/>
      <c r="G215" s="5">
        <f t="shared" si="8"/>
        <v>10823</v>
      </c>
    </row>
    <row r="216" spans="1:7" ht="12.75">
      <c r="A216" s="25"/>
      <c r="B216" s="16" t="s">
        <v>525</v>
      </c>
      <c r="C216" s="7" t="s">
        <v>208</v>
      </c>
      <c r="D216" s="5">
        <v>9685</v>
      </c>
      <c r="E216" s="5">
        <v>74</v>
      </c>
      <c r="F216" s="5"/>
      <c r="G216" s="5">
        <f t="shared" si="8"/>
        <v>9759</v>
      </c>
    </row>
    <row r="217" spans="1:7" ht="12.75">
      <c r="A217" s="25"/>
      <c r="B217" s="16" t="s">
        <v>215</v>
      </c>
      <c r="C217" s="7" t="s">
        <v>640</v>
      </c>
      <c r="D217" s="5">
        <v>570</v>
      </c>
      <c r="E217" s="5"/>
      <c r="F217" s="5"/>
      <c r="G217" s="5">
        <f t="shared" si="8"/>
        <v>570</v>
      </c>
    </row>
    <row r="218" spans="1:7" ht="12.75">
      <c r="A218" s="25"/>
      <c r="B218" s="16" t="s">
        <v>521</v>
      </c>
      <c r="C218" s="7" t="s">
        <v>545</v>
      </c>
      <c r="D218" s="5">
        <v>229465</v>
      </c>
      <c r="E218" s="5"/>
      <c r="F218" s="5"/>
      <c r="G218" s="5">
        <f t="shared" si="8"/>
        <v>229465</v>
      </c>
    </row>
    <row r="219" spans="1:7" ht="12.75">
      <c r="A219" s="25"/>
      <c r="B219" s="16" t="s">
        <v>418</v>
      </c>
      <c r="C219" s="7" t="s">
        <v>542</v>
      </c>
      <c r="D219" s="5">
        <f>SUM(D220:D220)</f>
        <v>508320</v>
      </c>
      <c r="E219" s="5">
        <f>SUM(E220:E220)</f>
        <v>0</v>
      </c>
      <c r="F219" s="5">
        <f>SUM(F220:F220)</f>
        <v>0</v>
      </c>
      <c r="G219" s="5">
        <f>SUM(G220:G220)</f>
        <v>508320</v>
      </c>
    </row>
    <row r="220" spans="1:7" ht="12.75">
      <c r="A220" s="25"/>
      <c r="B220" s="16" t="s">
        <v>473</v>
      </c>
      <c r="C220" s="7" t="s">
        <v>933</v>
      </c>
      <c r="D220" s="625">
        <v>508320</v>
      </c>
      <c r="E220" s="625"/>
      <c r="F220" s="625"/>
      <c r="G220" s="5">
        <f>SUM(D220+E220-F220)</f>
        <v>508320</v>
      </c>
    </row>
    <row r="221" spans="1:7" ht="12" customHeight="1">
      <c r="A221" s="25" t="s">
        <v>567</v>
      </c>
      <c r="B221" s="16"/>
      <c r="C221" s="6" t="s">
        <v>784</v>
      </c>
      <c r="D221" s="4">
        <f>SUM(D222:D237)</f>
        <v>1432130</v>
      </c>
      <c r="E221" s="4">
        <f>SUM(E222:E237)</f>
        <v>180</v>
      </c>
      <c r="F221" s="4">
        <f>SUM(F222:F237)</f>
        <v>180</v>
      </c>
      <c r="G221" s="4">
        <f>SUM(G222:G237)</f>
        <v>1432130</v>
      </c>
    </row>
    <row r="222" spans="1:7" ht="12.75">
      <c r="A222" s="25"/>
      <c r="B222" s="16" t="s">
        <v>515</v>
      </c>
      <c r="C222" s="7" t="s">
        <v>409</v>
      </c>
      <c r="D222" s="5">
        <v>11918</v>
      </c>
      <c r="E222" s="5"/>
      <c r="F222" s="5"/>
      <c r="G222" s="5">
        <f aca="true" t="shared" si="9" ref="G222:G237">SUM(D222+E222-F222)</f>
        <v>11918</v>
      </c>
    </row>
    <row r="223" spans="1:7" ht="12.75">
      <c r="A223" s="25"/>
      <c r="B223" s="16" t="s">
        <v>517</v>
      </c>
      <c r="C223" s="7" t="s">
        <v>234</v>
      </c>
      <c r="D223" s="5">
        <v>936242</v>
      </c>
      <c r="E223" s="5"/>
      <c r="F223" s="5"/>
      <c r="G223" s="5">
        <f t="shared" si="9"/>
        <v>936242</v>
      </c>
    </row>
    <row r="224" spans="1:7" ht="12.75">
      <c r="A224" s="25"/>
      <c r="B224" s="16" t="s">
        <v>518</v>
      </c>
      <c r="C224" s="7" t="s">
        <v>429</v>
      </c>
      <c r="D224" s="5">
        <v>70487</v>
      </c>
      <c r="E224" s="5"/>
      <c r="F224" s="5"/>
      <c r="G224" s="5">
        <f t="shared" si="9"/>
        <v>70487</v>
      </c>
    </row>
    <row r="225" spans="1:7" ht="13.5" customHeight="1">
      <c r="A225" s="25"/>
      <c r="B225" s="16" t="s">
        <v>469</v>
      </c>
      <c r="C225" s="7" t="s">
        <v>424</v>
      </c>
      <c r="D225" s="5">
        <v>183255</v>
      </c>
      <c r="E225" s="5"/>
      <c r="F225" s="5"/>
      <c r="G225" s="5">
        <f t="shared" si="9"/>
        <v>183255</v>
      </c>
    </row>
    <row r="226" spans="1:7" ht="13.5" customHeight="1">
      <c r="A226" s="25"/>
      <c r="B226" s="16" t="s">
        <v>470</v>
      </c>
      <c r="C226" s="7" t="s">
        <v>257</v>
      </c>
      <c r="D226" s="5">
        <v>24857</v>
      </c>
      <c r="E226" s="5"/>
      <c r="F226" s="5"/>
      <c r="G226" s="5">
        <f t="shared" si="9"/>
        <v>24857</v>
      </c>
    </row>
    <row r="227" spans="1:7" ht="12.75">
      <c r="A227" s="25"/>
      <c r="B227" s="16" t="s">
        <v>464</v>
      </c>
      <c r="C227" s="7" t="s">
        <v>475</v>
      </c>
      <c r="D227" s="5">
        <v>98352</v>
      </c>
      <c r="E227" s="5"/>
      <c r="F227" s="5"/>
      <c r="G227" s="5">
        <f t="shared" si="9"/>
        <v>98352</v>
      </c>
    </row>
    <row r="228" spans="1:7" ht="12.75">
      <c r="A228" s="25"/>
      <c r="B228" s="16" t="s">
        <v>565</v>
      </c>
      <c r="C228" s="7" t="s">
        <v>217</v>
      </c>
      <c r="D228" s="5">
        <v>3795</v>
      </c>
      <c r="E228" s="5"/>
      <c r="F228" s="5"/>
      <c r="G228" s="5">
        <f t="shared" si="9"/>
        <v>3795</v>
      </c>
    </row>
    <row r="229" spans="1:7" ht="12.75">
      <c r="A229" s="25"/>
      <c r="B229" s="16" t="s">
        <v>486</v>
      </c>
      <c r="C229" s="7" t="s">
        <v>254</v>
      </c>
      <c r="D229" s="5">
        <v>16671</v>
      </c>
      <c r="E229" s="5"/>
      <c r="F229" s="5"/>
      <c r="G229" s="5">
        <f t="shared" si="9"/>
        <v>16671</v>
      </c>
    </row>
    <row r="230" spans="1:7" ht="12.75">
      <c r="A230" s="25"/>
      <c r="B230" s="16" t="s">
        <v>468</v>
      </c>
      <c r="C230" s="7" t="s">
        <v>410</v>
      </c>
      <c r="D230" s="5">
        <v>1092</v>
      </c>
      <c r="E230" s="5"/>
      <c r="F230" s="5"/>
      <c r="G230" s="5">
        <f t="shared" si="9"/>
        <v>1092</v>
      </c>
    </row>
    <row r="231" spans="1:7" ht="12.75">
      <c r="A231" s="25"/>
      <c r="B231" s="16" t="s">
        <v>243</v>
      </c>
      <c r="C231" s="7" t="s">
        <v>244</v>
      </c>
      <c r="D231" s="5">
        <v>1971</v>
      </c>
      <c r="E231" s="5"/>
      <c r="F231" s="5"/>
      <c r="G231" s="5">
        <f t="shared" si="9"/>
        <v>1971</v>
      </c>
    </row>
    <row r="232" spans="1:7" ht="12.75">
      <c r="A232" s="25"/>
      <c r="B232" s="16" t="s">
        <v>465</v>
      </c>
      <c r="C232" s="7" t="s">
        <v>540</v>
      </c>
      <c r="D232" s="5">
        <v>22298</v>
      </c>
      <c r="E232" s="5"/>
      <c r="F232" s="5">
        <v>180</v>
      </c>
      <c r="G232" s="5">
        <f t="shared" si="9"/>
        <v>22118</v>
      </c>
    </row>
    <row r="233" spans="1:7" ht="12.75">
      <c r="A233" s="25"/>
      <c r="B233" s="16" t="s">
        <v>189</v>
      </c>
      <c r="C233" s="7" t="s">
        <v>190</v>
      </c>
      <c r="D233" s="5"/>
      <c r="E233" s="5">
        <v>180</v>
      </c>
      <c r="F233" s="5"/>
      <c r="G233" s="5">
        <f t="shared" si="9"/>
        <v>180</v>
      </c>
    </row>
    <row r="234" spans="1:7" ht="12.75">
      <c r="A234" s="25"/>
      <c r="B234" s="16" t="s">
        <v>520</v>
      </c>
      <c r="C234" s="7" t="s">
        <v>437</v>
      </c>
      <c r="D234" s="5">
        <v>237</v>
      </c>
      <c r="E234" s="5"/>
      <c r="F234" s="5"/>
      <c r="G234" s="5">
        <f t="shared" si="9"/>
        <v>237</v>
      </c>
    </row>
    <row r="235" spans="1:7" ht="12.75">
      <c r="A235" s="25"/>
      <c r="B235" s="16" t="s">
        <v>525</v>
      </c>
      <c r="C235" s="7" t="s">
        <v>218</v>
      </c>
      <c r="D235" s="5">
        <v>369</v>
      </c>
      <c r="E235" s="5"/>
      <c r="F235" s="5"/>
      <c r="G235" s="5">
        <f t="shared" si="9"/>
        <v>369</v>
      </c>
    </row>
    <row r="236" spans="1:7" ht="12.75">
      <c r="A236" s="25"/>
      <c r="B236" s="16" t="s">
        <v>521</v>
      </c>
      <c r="C236" s="7" t="s">
        <v>545</v>
      </c>
      <c r="D236" s="5">
        <v>49586</v>
      </c>
      <c r="E236" s="5"/>
      <c r="F236" s="5"/>
      <c r="G236" s="5">
        <f t="shared" si="9"/>
        <v>49586</v>
      </c>
    </row>
    <row r="237" spans="1:7" ht="12.75">
      <c r="A237" s="25"/>
      <c r="B237" s="16" t="s">
        <v>473</v>
      </c>
      <c r="C237" s="7" t="s">
        <v>863</v>
      </c>
      <c r="D237" s="625">
        <v>11000</v>
      </c>
      <c r="E237" s="625"/>
      <c r="F237" s="625"/>
      <c r="G237" s="5">
        <f t="shared" si="9"/>
        <v>11000</v>
      </c>
    </row>
    <row r="238" spans="1:7" ht="12.75">
      <c r="A238" s="25" t="s">
        <v>568</v>
      </c>
      <c r="B238" s="16"/>
      <c r="C238" s="6" t="s">
        <v>436</v>
      </c>
      <c r="D238" s="4">
        <f>SUM(D239:D254)</f>
        <v>4438301</v>
      </c>
      <c r="E238" s="4">
        <f>SUM(E239:E254)</f>
        <v>1735</v>
      </c>
      <c r="F238" s="4">
        <f>SUM(F239:F254)</f>
        <v>1809</v>
      </c>
      <c r="G238" s="4">
        <f>SUM(G239:G254)</f>
        <v>4438227</v>
      </c>
    </row>
    <row r="239" spans="1:7" ht="12.75">
      <c r="A239" s="22"/>
      <c r="B239" s="17" t="s">
        <v>563</v>
      </c>
      <c r="C239" s="8" t="s">
        <v>581</v>
      </c>
      <c r="D239" s="5">
        <v>100000</v>
      </c>
      <c r="E239" s="5"/>
      <c r="F239" s="5"/>
      <c r="G239" s="5">
        <f aca="true" t="shared" si="10" ref="G239:G254">SUM(D239+E239-F239)</f>
        <v>100000</v>
      </c>
    </row>
    <row r="240" spans="1:7" ht="12.75">
      <c r="A240" s="25"/>
      <c r="B240" s="16" t="s">
        <v>515</v>
      </c>
      <c r="C240" s="7" t="s">
        <v>409</v>
      </c>
      <c r="D240" s="5">
        <v>66780</v>
      </c>
      <c r="E240" s="5"/>
      <c r="F240" s="5"/>
      <c r="G240" s="5">
        <f t="shared" si="10"/>
        <v>66780</v>
      </c>
    </row>
    <row r="241" spans="1:7" ht="12.75">
      <c r="A241" s="25"/>
      <c r="B241" s="16" t="s">
        <v>517</v>
      </c>
      <c r="C241" s="7" t="s">
        <v>234</v>
      </c>
      <c r="D241" s="5">
        <v>2939953</v>
      </c>
      <c r="E241" s="5"/>
      <c r="F241" s="5"/>
      <c r="G241" s="5">
        <f t="shared" si="10"/>
        <v>2939953</v>
      </c>
    </row>
    <row r="242" spans="1:7" ht="12.75">
      <c r="A242" s="25"/>
      <c r="B242" s="16" t="s">
        <v>518</v>
      </c>
      <c r="C242" s="7" t="s">
        <v>429</v>
      </c>
      <c r="D242" s="5">
        <v>229362</v>
      </c>
      <c r="E242" s="5"/>
      <c r="F242" s="5"/>
      <c r="G242" s="5">
        <f t="shared" si="10"/>
        <v>229362</v>
      </c>
    </row>
    <row r="243" spans="1:7" ht="12.75">
      <c r="A243" s="25"/>
      <c r="B243" s="16" t="s">
        <v>469</v>
      </c>
      <c r="C243" s="7" t="s">
        <v>424</v>
      </c>
      <c r="D243" s="5">
        <v>570709</v>
      </c>
      <c r="E243" s="5"/>
      <c r="F243" s="5"/>
      <c r="G243" s="5">
        <f t="shared" si="10"/>
        <v>570709</v>
      </c>
    </row>
    <row r="244" spans="1:7" ht="12.75">
      <c r="A244" s="25"/>
      <c r="B244" s="16" t="s">
        <v>470</v>
      </c>
      <c r="C244" s="7" t="s">
        <v>257</v>
      </c>
      <c r="D244" s="5">
        <v>77717</v>
      </c>
      <c r="E244" s="5"/>
      <c r="F244" s="5"/>
      <c r="G244" s="5">
        <f t="shared" si="10"/>
        <v>77717</v>
      </c>
    </row>
    <row r="245" spans="1:7" ht="12.75">
      <c r="A245" s="25"/>
      <c r="B245" s="16" t="s">
        <v>464</v>
      </c>
      <c r="C245" s="7" t="s">
        <v>475</v>
      </c>
      <c r="D245" s="5">
        <v>75388</v>
      </c>
      <c r="E245" s="5"/>
      <c r="F245" s="5"/>
      <c r="G245" s="5">
        <f t="shared" si="10"/>
        <v>75388</v>
      </c>
    </row>
    <row r="246" spans="1:7" ht="12.75">
      <c r="A246" s="25"/>
      <c r="B246" s="16" t="s">
        <v>565</v>
      </c>
      <c r="C246" s="7" t="s">
        <v>217</v>
      </c>
      <c r="D246" s="5">
        <v>2726</v>
      </c>
      <c r="E246" s="5"/>
      <c r="F246" s="5"/>
      <c r="G246" s="5">
        <f t="shared" si="10"/>
        <v>2726</v>
      </c>
    </row>
    <row r="247" spans="1:7" ht="12.75">
      <c r="A247" s="25"/>
      <c r="B247" s="16" t="s">
        <v>486</v>
      </c>
      <c r="C247" s="7" t="s">
        <v>254</v>
      </c>
      <c r="D247" s="5">
        <v>174018</v>
      </c>
      <c r="E247" s="5"/>
      <c r="F247" s="5"/>
      <c r="G247" s="5">
        <f t="shared" si="10"/>
        <v>174018</v>
      </c>
    </row>
    <row r="248" spans="1:7" ht="12.75">
      <c r="A248" s="25"/>
      <c r="B248" s="16" t="s">
        <v>468</v>
      </c>
      <c r="C248" s="7" t="s">
        <v>216</v>
      </c>
      <c r="D248" s="5">
        <v>2191</v>
      </c>
      <c r="E248" s="5"/>
      <c r="F248" s="5"/>
      <c r="G248" s="5">
        <f t="shared" si="10"/>
        <v>2191</v>
      </c>
    </row>
    <row r="249" spans="1:7" ht="12.75">
      <c r="A249" s="25"/>
      <c r="B249" s="16" t="s">
        <v>243</v>
      </c>
      <c r="C249" s="7" t="s">
        <v>244</v>
      </c>
      <c r="D249" s="5">
        <v>4300</v>
      </c>
      <c r="E249" s="5"/>
      <c r="F249" s="5"/>
      <c r="G249" s="5">
        <f t="shared" si="10"/>
        <v>4300</v>
      </c>
    </row>
    <row r="250" spans="1:7" ht="12.75">
      <c r="A250" s="25"/>
      <c r="B250" s="16" t="s">
        <v>465</v>
      </c>
      <c r="C250" s="7" t="s">
        <v>540</v>
      </c>
      <c r="D250" s="5">
        <v>32456</v>
      </c>
      <c r="E250" s="5"/>
      <c r="F250" s="5">
        <v>1735</v>
      </c>
      <c r="G250" s="5">
        <f t="shared" si="10"/>
        <v>30721</v>
      </c>
    </row>
    <row r="251" spans="1:7" ht="12.75">
      <c r="A251" s="25"/>
      <c r="B251" s="16" t="s">
        <v>189</v>
      </c>
      <c r="C251" s="7" t="s">
        <v>190</v>
      </c>
      <c r="D251" s="5"/>
      <c r="E251" s="5">
        <v>1735</v>
      </c>
      <c r="F251" s="5"/>
      <c r="G251" s="5">
        <f t="shared" si="10"/>
        <v>1735</v>
      </c>
    </row>
    <row r="252" spans="1:7" ht="12.75">
      <c r="A252" s="25"/>
      <c r="B252" s="16" t="s">
        <v>520</v>
      </c>
      <c r="C252" s="7" t="s">
        <v>437</v>
      </c>
      <c r="D252" s="5">
        <v>5615</v>
      </c>
      <c r="E252" s="5"/>
      <c r="F252" s="5"/>
      <c r="G252" s="5">
        <f t="shared" si="10"/>
        <v>5615</v>
      </c>
    </row>
    <row r="253" spans="1:7" ht="12.75">
      <c r="A253" s="25"/>
      <c r="B253" s="16" t="s">
        <v>525</v>
      </c>
      <c r="C253" s="7" t="s">
        <v>218</v>
      </c>
      <c r="D253" s="5">
        <v>4295</v>
      </c>
      <c r="E253" s="5"/>
      <c r="F253" s="5">
        <v>74</v>
      </c>
      <c r="G253" s="5">
        <f t="shared" si="10"/>
        <v>4221</v>
      </c>
    </row>
    <row r="254" spans="1:7" ht="12.75">
      <c r="A254" s="25"/>
      <c r="B254" s="16" t="s">
        <v>521</v>
      </c>
      <c r="C254" s="7" t="s">
        <v>545</v>
      </c>
      <c r="D254" s="5">
        <v>152791</v>
      </c>
      <c r="E254" s="5"/>
      <c r="F254" s="5"/>
      <c r="G254" s="5">
        <f t="shared" si="10"/>
        <v>152791</v>
      </c>
    </row>
    <row r="255" spans="1:7" ht="12.75">
      <c r="A255" s="25" t="s">
        <v>582</v>
      </c>
      <c r="B255" s="16"/>
      <c r="C255" s="6" t="s">
        <v>583</v>
      </c>
      <c r="D255" s="4">
        <f>SUM(D256:D267)</f>
        <v>330437</v>
      </c>
      <c r="E255" s="4">
        <f>SUM(E256:E267)</f>
        <v>7500</v>
      </c>
      <c r="F255" s="4">
        <f>SUM(F256:F267)</f>
        <v>7500</v>
      </c>
      <c r="G255" s="4">
        <f>SUM(G256:G267)</f>
        <v>330437</v>
      </c>
    </row>
    <row r="256" spans="1:7" ht="12.75">
      <c r="A256" s="25"/>
      <c r="B256" s="16" t="s">
        <v>517</v>
      </c>
      <c r="C256" s="7" t="s">
        <v>234</v>
      </c>
      <c r="D256" s="5">
        <v>45262</v>
      </c>
      <c r="E256" s="5"/>
      <c r="F256" s="5"/>
      <c r="G256" s="5">
        <f aca="true" t="shared" si="11" ref="G256:G267">SUM(D256+E256-F256)</f>
        <v>45262</v>
      </c>
    </row>
    <row r="257" spans="1:7" ht="12.75">
      <c r="A257" s="25"/>
      <c r="B257" s="16" t="s">
        <v>518</v>
      </c>
      <c r="C257" s="7" t="s">
        <v>429</v>
      </c>
      <c r="D257" s="5">
        <v>3679</v>
      </c>
      <c r="E257" s="5"/>
      <c r="F257" s="5"/>
      <c r="G257" s="5">
        <f t="shared" si="11"/>
        <v>3679</v>
      </c>
    </row>
    <row r="258" spans="1:7" ht="12.75">
      <c r="A258" s="25"/>
      <c r="B258" s="16" t="s">
        <v>469</v>
      </c>
      <c r="C258" s="7" t="s">
        <v>424</v>
      </c>
      <c r="D258" s="5">
        <v>8612</v>
      </c>
      <c r="E258" s="5"/>
      <c r="F258" s="5"/>
      <c r="G258" s="5">
        <f t="shared" si="11"/>
        <v>8612</v>
      </c>
    </row>
    <row r="259" spans="1:7" ht="12.75">
      <c r="A259" s="25"/>
      <c r="B259" s="16" t="s">
        <v>470</v>
      </c>
      <c r="C259" s="7" t="s">
        <v>257</v>
      </c>
      <c r="D259" s="5">
        <v>1187</v>
      </c>
      <c r="E259" s="5"/>
      <c r="F259" s="5"/>
      <c r="G259" s="5">
        <f t="shared" si="11"/>
        <v>1187</v>
      </c>
    </row>
    <row r="260" spans="1:7" ht="12.75">
      <c r="A260" s="25"/>
      <c r="B260" s="16" t="s">
        <v>795</v>
      </c>
      <c r="C260" s="7" t="s">
        <v>796</v>
      </c>
      <c r="D260" s="5"/>
      <c r="E260" s="5">
        <v>7500</v>
      </c>
      <c r="F260" s="5"/>
      <c r="G260" s="5">
        <f t="shared" si="11"/>
        <v>7500</v>
      </c>
    </row>
    <row r="261" spans="1:7" ht="13.5" customHeight="1">
      <c r="A261" s="25"/>
      <c r="B261" s="16" t="s">
        <v>464</v>
      </c>
      <c r="C261" s="7" t="s">
        <v>475</v>
      </c>
      <c r="D261" s="5">
        <v>77982</v>
      </c>
      <c r="E261" s="5"/>
      <c r="F261" s="5"/>
      <c r="G261" s="5">
        <f t="shared" si="11"/>
        <v>77982</v>
      </c>
    </row>
    <row r="262" spans="1:7" ht="12.75">
      <c r="A262" s="25"/>
      <c r="B262" s="16" t="s">
        <v>468</v>
      </c>
      <c r="C262" s="7" t="s">
        <v>524</v>
      </c>
      <c r="D262" s="5">
        <v>12590</v>
      </c>
      <c r="E262" s="5"/>
      <c r="F262" s="5"/>
      <c r="G262" s="5">
        <f t="shared" si="11"/>
        <v>12590</v>
      </c>
    </row>
    <row r="263" spans="1:7" ht="12.75">
      <c r="A263" s="25"/>
      <c r="B263" s="16" t="s">
        <v>243</v>
      </c>
      <c r="C263" s="7" t="s">
        <v>244</v>
      </c>
      <c r="D263" s="5">
        <v>62</v>
      </c>
      <c r="E263" s="5"/>
      <c r="F263" s="5"/>
      <c r="G263" s="5">
        <f t="shared" si="11"/>
        <v>62</v>
      </c>
    </row>
    <row r="264" spans="1:7" ht="12.75">
      <c r="A264" s="25"/>
      <c r="B264" s="16" t="s">
        <v>465</v>
      </c>
      <c r="C264" s="7" t="s">
        <v>540</v>
      </c>
      <c r="D264" s="5">
        <v>171797</v>
      </c>
      <c r="E264" s="5"/>
      <c r="F264" s="5">
        <v>7500</v>
      </c>
      <c r="G264" s="5">
        <f t="shared" si="11"/>
        <v>164297</v>
      </c>
    </row>
    <row r="265" spans="1:7" ht="12.75">
      <c r="A265" s="25"/>
      <c r="B265" s="16" t="s">
        <v>520</v>
      </c>
      <c r="C265" s="7" t="s">
        <v>437</v>
      </c>
      <c r="D265" s="5">
        <v>182</v>
      </c>
      <c r="E265" s="5"/>
      <c r="F265" s="5"/>
      <c r="G265" s="5">
        <f t="shared" si="11"/>
        <v>182</v>
      </c>
    </row>
    <row r="266" spans="1:7" ht="12.75">
      <c r="A266" s="25"/>
      <c r="B266" s="16" t="s">
        <v>525</v>
      </c>
      <c r="C266" s="7" t="s">
        <v>218</v>
      </c>
      <c r="D266" s="5">
        <v>7692</v>
      </c>
      <c r="E266" s="5"/>
      <c r="F266" s="5"/>
      <c r="G266" s="5">
        <f t="shared" si="11"/>
        <v>7692</v>
      </c>
    </row>
    <row r="267" spans="1:7" ht="12" customHeight="1">
      <c r="A267" s="25"/>
      <c r="B267" s="16" t="s">
        <v>521</v>
      </c>
      <c r="C267" s="7" t="s">
        <v>545</v>
      </c>
      <c r="D267" s="5">
        <v>1392</v>
      </c>
      <c r="E267" s="5"/>
      <c r="F267" s="5"/>
      <c r="G267" s="5">
        <f t="shared" si="11"/>
        <v>1392</v>
      </c>
    </row>
    <row r="268" spans="1:7" ht="12.75">
      <c r="A268" s="25" t="s">
        <v>711</v>
      </c>
      <c r="B268" s="16"/>
      <c r="C268" s="4" t="s">
        <v>712</v>
      </c>
      <c r="D268" s="4">
        <f>SUM(D270:D271)</f>
        <v>1320</v>
      </c>
      <c r="E268" s="4">
        <f>SUM(E269:E271)</f>
        <v>1220</v>
      </c>
      <c r="F268" s="4">
        <f>SUM(F269:F271)</f>
        <v>1220</v>
      </c>
      <c r="G268" s="4">
        <f>SUM(G269:G271)</f>
        <v>1320</v>
      </c>
    </row>
    <row r="269" spans="1:7" ht="12.75">
      <c r="A269" s="25"/>
      <c r="B269" s="16" t="s">
        <v>795</v>
      </c>
      <c r="C269" s="5" t="s">
        <v>796</v>
      </c>
      <c r="D269" s="5"/>
      <c r="E269" s="5">
        <v>1220</v>
      </c>
      <c r="F269" s="5"/>
      <c r="G269" s="5">
        <f>SUM(D269+E269-F269)</f>
        <v>1220</v>
      </c>
    </row>
    <row r="270" spans="1:7" ht="12.75">
      <c r="A270" s="25"/>
      <c r="B270" s="16" t="s">
        <v>464</v>
      </c>
      <c r="C270" s="7" t="s">
        <v>475</v>
      </c>
      <c r="D270" s="5">
        <v>100</v>
      </c>
      <c r="E270" s="5"/>
      <c r="F270" s="5"/>
      <c r="G270" s="5">
        <f>SUM(D270+E270-F270)</f>
        <v>100</v>
      </c>
    </row>
    <row r="271" spans="1:7" ht="12.75">
      <c r="A271" s="25"/>
      <c r="B271" s="16" t="s">
        <v>465</v>
      </c>
      <c r="C271" s="5" t="s">
        <v>411</v>
      </c>
      <c r="D271" s="5">
        <v>1220</v>
      </c>
      <c r="E271" s="5"/>
      <c r="F271" s="5">
        <v>1220</v>
      </c>
      <c r="G271" s="5">
        <f>SUM(D271+E271-F271)</f>
        <v>0</v>
      </c>
    </row>
    <row r="272" spans="1:7" ht="12.75">
      <c r="A272" s="25" t="s">
        <v>383</v>
      </c>
      <c r="B272" s="16"/>
      <c r="C272" s="4" t="s">
        <v>384</v>
      </c>
      <c r="D272" s="4">
        <f>SUM(D273:D275)</f>
        <v>41131</v>
      </c>
      <c r="E272" s="4">
        <f>SUM(E273:E275)</f>
        <v>0</v>
      </c>
      <c r="F272" s="4">
        <f>SUM(F273:F275)</f>
        <v>0</v>
      </c>
      <c r="G272" s="4">
        <f>SUM(G273:G275)</f>
        <v>41131</v>
      </c>
    </row>
    <row r="273" spans="1:7" ht="12.75">
      <c r="A273" s="25"/>
      <c r="B273" s="16" t="s">
        <v>839</v>
      </c>
      <c r="C273" s="7" t="s">
        <v>840</v>
      </c>
      <c r="D273" s="5">
        <v>6366</v>
      </c>
      <c r="E273" s="5"/>
      <c r="F273" s="5"/>
      <c r="G273" s="5">
        <f>SUM(D273+E273-F273)</f>
        <v>6366</v>
      </c>
    </row>
    <row r="274" spans="1:7" ht="12.75">
      <c r="A274" s="25"/>
      <c r="B274" s="16" t="s">
        <v>465</v>
      </c>
      <c r="C274" s="7" t="s">
        <v>540</v>
      </c>
      <c r="D274" s="5">
        <v>23045</v>
      </c>
      <c r="E274" s="5"/>
      <c r="F274" s="5"/>
      <c r="G274" s="5">
        <f>SUM(D274+E274-F274)</f>
        <v>23045</v>
      </c>
    </row>
    <row r="275" spans="1:7" ht="12.75">
      <c r="A275" s="25"/>
      <c r="B275" s="16" t="s">
        <v>520</v>
      </c>
      <c r="C275" s="7" t="s">
        <v>437</v>
      </c>
      <c r="D275" s="5">
        <v>11720</v>
      </c>
      <c r="E275" s="5"/>
      <c r="F275" s="5"/>
      <c r="G275" s="5">
        <f>SUM(D275+E275-F275)</f>
        <v>11720</v>
      </c>
    </row>
    <row r="276" spans="1:7" ht="12.75">
      <c r="A276" s="25" t="s">
        <v>725</v>
      </c>
      <c r="B276" s="16"/>
      <c r="C276" s="6" t="s">
        <v>426</v>
      </c>
      <c r="D276" s="4">
        <f>SUM(D277:D285)</f>
        <v>117514</v>
      </c>
      <c r="E276" s="4">
        <f>SUM(E277:E285)</f>
        <v>0</v>
      </c>
      <c r="F276" s="4">
        <f>SUM(F277:F285)</f>
        <v>0</v>
      </c>
      <c r="G276" s="4">
        <f>SUM(G277:G285)</f>
        <v>117514</v>
      </c>
    </row>
    <row r="277" spans="1:7" ht="12.75">
      <c r="A277" s="25"/>
      <c r="B277" s="16" t="s">
        <v>515</v>
      </c>
      <c r="C277" s="7" t="s">
        <v>399</v>
      </c>
      <c r="D277" s="5">
        <v>14229</v>
      </c>
      <c r="E277" s="5"/>
      <c r="F277" s="5"/>
      <c r="G277" s="5">
        <f aca="true" t="shared" si="12" ref="G277:G285">SUM(D277+E277-F277)</f>
        <v>14229</v>
      </c>
    </row>
    <row r="278" spans="1:7" ht="12.75">
      <c r="A278" s="25"/>
      <c r="B278" s="16" t="s">
        <v>517</v>
      </c>
      <c r="C278" s="7" t="s">
        <v>234</v>
      </c>
      <c r="D278" s="5">
        <v>19288</v>
      </c>
      <c r="E278" s="5"/>
      <c r="F278" s="5"/>
      <c r="G278" s="5">
        <f t="shared" si="12"/>
        <v>19288</v>
      </c>
    </row>
    <row r="279" spans="1:7" ht="12.75">
      <c r="A279" s="25"/>
      <c r="B279" s="16" t="s">
        <v>518</v>
      </c>
      <c r="C279" s="7" t="s">
        <v>429</v>
      </c>
      <c r="D279" s="5">
        <v>1546</v>
      </c>
      <c r="E279" s="5"/>
      <c r="F279" s="5"/>
      <c r="G279" s="5">
        <f t="shared" si="12"/>
        <v>1546</v>
      </c>
    </row>
    <row r="280" spans="1:7" ht="12.75">
      <c r="A280" s="25"/>
      <c r="B280" s="16" t="s">
        <v>469</v>
      </c>
      <c r="C280" s="7" t="s">
        <v>424</v>
      </c>
      <c r="D280" s="5">
        <v>3748</v>
      </c>
      <c r="E280" s="5"/>
      <c r="F280" s="5"/>
      <c r="G280" s="5">
        <f t="shared" si="12"/>
        <v>3748</v>
      </c>
    </row>
    <row r="281" spans="1:7" ht="12.75">
      <c r="A281" s="25"/>
      <c r="B281" s="16" t="s">
        <v>470</v>
      </c>
      <c r="C281" s="7" t="s">
        <v>257</v>
      </c>
      <c r="D281" s="5">
        <v>501</v>
      </c>
      <c r="E281" s="5"/>
      <c r="F281" s="5"/>
      <c r="G281" s="5">
        <f t="shared" si="12"/>
        <v>501</v>
      </c>
    </row>
    <row r="282" spans="1:7" ht="12.75">
      <c r="A282" s="25"/>
      <c r="B282" s="28" t="s">
        <v>464</v>
      </c>
      <c r="C282" s="29" t="s">
        <v>475</v>
      </c>
      <c r="D282" s="5">
        <v>500</v>
      </c>
      <c r="E282" s="5"/>
      <c r="F282" s="5"/>
      <c r="G282" s="5">
        <f t="shared" si="12"/>
        <v>500</v>
      </c>
    </row>
    <row r="283" spans="1:7" ht="12.75" hidden="1">
      <c r="A283" s="25"/>
      <c r="B283" s="16" t="s">
        <v>465</v>
      </c>
      <c r="C283" s="7" t="s">
        <v>540</v>
      </c>
      <c r="D283" s="5">
        <v>0</v>
      </c>
      <c r="E283" s="5"/>
      <c r="F283" s="5"/>
      <c r="G283" s="5">
        <f t="shared" si="12"/>
        <v>0</v>
      </c>
    </row>
    <row r="284" spans="1:7" ht="12.75">
      <c r="A284" s="25"/>
      <c r="B284" s="28" t="s">
        <v>521</v>
      </c>
      <c r="C284" s="29" t="s">
        <v>545</v>
      </c>
      <c r="D284" s="5">
        <v>1536</v>
      </c>
      <c r="E284" s="5"/>
      <c r="F284" s="5"/>
      <c r="G284" s="5">
        <f t="shared" si="12"/>
        <v>1536</v>
      </c>
    </row>
    <row r="285" spans="1:7" ht="13.5" thickBot="1">
      <c r="A285" s="25"/>
      <c r="B285" s="28" t="s">
        <v>521</v>
      </c>
      <c r="C285" s="29" t="s">
        <v>534</v>
      </c>
      <c r="D285" s="5">
        <v>76166</v>
      </c>
      <c r="E285" s="5"/>
      <c r="F285" s="5"/>
      <c r="G285" s="5">
        <f t="shared" si="12"/>
        <v>76166</v>
      </c>
    </row>
    <row r="286" spans="1:7" ht="15" thickBot="1" thickTop="1">
      <c r="A286" s="45" t="s">
        <v>590</v>
      </c>
      <c r="B286" s="46"/>
      <c r="C286" s="47" t="s">
        <v>439</v>
      </c>
      <c r="D286" s="47">
        <f>SUM(D287+D300)</f>
        <v>836425</v>
      </c>
      <c r="E286" s="47">
        <f>SUM(E287+E300)</f>
        <v>0</v>
      </c>
      <c r="F286" s="47">
        <f>SUM(F287+F300)</f>
        <v>0</v>
      </c>
      <c r="G286" s="47">
        <f>SUM(G287+G300)</f>
        <v>836425</v>
      </c>
    </row>
    <row r="287" spans="1:7" ht="13.5" thickTop="1">
      <c r="A287" s="25" t="s">
        <v>592</v>
      </c>
      <c r="B287" s="16"/>
      <c r="C287" s="6" t="s">
        <v>440</v>
      </c>
      <c r="D287" s="4">
        <f>SUM(D288:D299)</f>
        <v>265000</v>
      </c>
      <c r="E287" s="4">
        <f>SUM(E288:E299)</f>
        <v>0</v>
      </c>
      <c r="F287" s="4">
        <f>SUM(F288:F299)</f>
        <v>0</v>
      </c>
      <c r="G287" s="4">
        <f>SUM(G288:G299)</f>
        <v>265000</v>
      </c>
    </row>
    <row r="288" spans="1:7" ht="12.75">
      <c r="A288" s="25"/>
      <c r="B288" s="16" t="s">
        <v>591</v>
      </c>
      <c r="C288" s="7" t="s">
        <v>601</v>
      </c>
      <c r="D288" s="5">
        <v>31000</v>
      </c>
      <c r="E288" s="5"/>
      <c r="F288" s="5"/>
      <c r="G288" s="5">
        <f aca="true" t="shared" si="13" ref="G288:G299">SUM(D288+E288-F288)</f>
        <v>31000</v>
      </c>
    </row>
    <row r="289" spans="1:7" ht="12.75">
      <c r="A289" s="25"/>
      <c r="B289" s="16"/>
      <c r="C289" s="7" t="s">
        <v>308</v>
      </c>
      <c r="D289" s="5"/>
      <c r="E289" s="5"/>
      <c r="F289" s="5"/>
      <c r="G289" s="5">
        <f t="shared" si="13"/>
        <v>0</v>
      </c>
    </row>
    <row r="290" spans="1:7" ht="12.75">
      <c r="A290" s="25"/>
      <c r="B290" s="16" t="s">
        <v>466</v>
      </c>
      <c r="C290" s="29" t="s">
        <v>430</v>
      </c>
      <c r="D290" s="5">
        <v>19000</v>
      </c>
      <c r="E290" s="5"/>
      <c r="F290" s="5"/>
      <c r="G290" s="5">
        <f t="shared" si="13"/>
        <v>19000</v>
      </c>
    </row>
    <row r="291" spans="1:7" ht="12.75">
      <c r="A291" s="25"/>
      <c r="B291" s="16" t="s">
        <v>795</v>
      </c>
      <c r="C291" s="29" t="s">
        <v>796</v>
      </c>
      <c r="D291" s="5">
        <v>42000</v>
      </c>
      <c r="E291" s="5"/>
      <c r="F291" s="5"/>
      <c r="G291" s="5">
        <f t="shared" si="13"/>
        <v>42000</v>
      </c>
    </row>
    <row r="292" spans="1:7" ht="12.75">
      <c r="A292" s="25"/>
      <c r="B292" s="16" t="s">
        <v>464</v>
      </c>
      <c r="C292" s="7" t="s">
        <v>475</v>
      </c>
      <c r="D292" s="5">
        <v>23800</v>
      </c>
      <c r="E292" s="5"/>
      <c r="F292" s="5"/>
      <c r="G292" s="5">
        <f t="shared" si="13"/>
        <v>23800</v>
      </c>
    </row>
    <row r="293" spans="1:7" ht="12.75">
      <c r="A293" s="25"/>
      <c r="B293" s="16" t="s">
        <v>841</v>
      </c>
      <c r="C293" s="29" t="s">
        <v>772</v>
      </c>
      <c r="D293" s="5">
        <v>33000</v>
      </c>
      <c r="E293" s="5"/>
      <c r="F293" s="5"/>
      <c r="G293" s="5">
        <f t="shared" si="13"/>
        <v>33000</v>
      </c>
    </row>
    <row r="294" spans="1:7" ht="12.75">
      <c r="A294" s="25"/>
      <c r="B294" s="16" t="s">
        <v>486</v>
      </c>
      <c r="C294" s="7" t="s">
        <v>254</v>
      </c>
      <c r="D294" s="5">
        <v>9000</v>
      </c>
      <c r="E294" s="5"/>
      <c r="F294" s="5"/>
      <c r="G294" s="5">
        <f t="shared" si="13"/>
        <v>9000</v>
      </c>
    </row>
    <row r="295" spans="1:7" ht="12.75">
      <c r="A295" s="25"/>
      <c r="B295" s="16" t="s">
        <v>465</v>
      </c>
      <c r="C295" s="7" t="s">
        <v>540</v>
      </c>
      <c r="D295" s="5">
        <v>63162</v>
      </c>
      <c r="E295" s="5"/>
      <c r="F295" s="5"/>
      <c r="G295" s="5">
        <f t="shared" si="13"/>
        <v>63162</v>
      </c>
    </row>
    <row r="296" spans="1:7" ht="12.75">
      <c r="A296" s="25"/>
      <c r="B296" s="28" t="s">
        <v>842</v>
      </c>
      <c r="C296" s="48" t="s">
        <v>437</v>
      </c>
      <c r="D296" s="30">
        <v>1000</v>
      </c>
      <c r="E296" s="30"/>
      <c r="F296" s="30"/>
      <c r="G296" s="5">
        <f t="shared" si="13"/>
        <v>1000</v>
      </c>
    </row>
    <row r="297" spans="1:7" ht="12.75">
      <c r="A297" s="152"/>
      <c r="B297" s="16" t="s">
        <v>525</v>
      </c>
      <c r="C297" s="7" t="s">
        <v>218</v>
      </c>
      <c r="D297" s="5">
        <v>200</v>
      </c>
      <c r="E297" s="5"/>
      <c r="F297" s="5"/>
      <c r="G297" s="5">
        <f t="shared" si="13"/>
        <v>200</v>
      </c>
    </row>
    <row r="298" spans="1:7" ht="12.75">
      <c r="A298" s="152"/>
      <c r="B298" s="16" t="s">
        <v>593</v>
      </c>
      <c r="C298" s="7" t="s">
        <v>506</v>
      </c>
      <c r="D298" s="625">
        <v>36838</v>
      </c>
      <c r="E298" s="625"/>
      <c r="F298" s="625"/>
      <c r="G298" s="5">
        <f t="shared" si="13"/>
        <v>36838</v>
      </c>
    </row>
    <row r="299" spans="1:7" ht="12.75">
      <c r="A299" s="152"/>
      <c r="B299" s="16" t="s">
        <v>593</v>
      </c>
      <c r="C299" s="7" t="s">
        <v>802</v>
      </c>
      <c r="D299" s="625">
        <v>6000</v>
      </c>
      <c r="E299" s="625"/>
      <c r="F299" s="625"/>
      <c r="G299" s="5">
        <f t="shared" si="13"/>
        <v>6000</v>
      </c>
    </row>
    <row r="300" spans="1:7" ht="12.75">
      <c r="A300" s="152" t="s">
        <v>147</v>
      </c>
      <c r="B300" s="16"/>
      <c r="C300" s="4" t="s">
        <v>426</v>
      </c>
      <c r="D300" s="6">
        <f>SUM(D301:D302)</f>
        <v>571425</v>
      </c>
      <c r="E300" s="6">
        <f>SUM(E301:E302)</f>
        <v>0</v>
      </c>
      <c r="F300" s="6">
        <f>SUM(F301:F302)</f>
        <v>0</v>
      </c>
      <c r="G300" s="6">
        <f>SUM(G301:G302)</f>
        <v>571425</v>
      </c>
    </row>
    <row r="301" spans="1:7" ht="12.75">
      <c r="A301" s="152"/>
      <c r="B301" s="16" t="s">
        <v>636</v>
      </c>
      <c r="C301" s="5" t="s">
        <v>125</v>
      </c>
      <c r="D301" s="700">
        <v>40000</v>
      </c>
      <c r="E301" s="700"/>
      <c r="F301" s="700"/>
      <c r="G301" s="5">
        <f>SUM(D301+E301-F301)</f>
        <v>40000</v>
      </c>
    </row>
    <row r="302" spans="1:7" ht="13.5" thickBot="1">
      <c r="A302" s="22"/>
      <c r="B302" s="14" t="s">
        <v>412</v>
      </c>
      <c r="C302" s="48" t="s">
        <v>421</v>
      </c>
      <c r="D302" s="624">
        <v>531425</v>
      </c>
      <c r="E302" s="624"/>
      <c r="F302" s="624"/>
      <c r="G302" s="5">
        <f>SUM(D302+E302-F302)</f>
        <v>531425</v>
      </c>
    </row>
    <row r="303" spans="1:7" ht="15" thickBot="1" thickTop="1">
      <c r="A303" s="45" t="s">
        <v>513</v>
      </c>
      <c r="B303" s="46"/>
      <c r="C303" s="47" t="s">
        <v>264</v>
      </c>
      <c r="D303" s="47">
        <f>SUM(D304+D306+D322+D337+D340+D347+D349+D368+D371)</f>
        <v>9703017</v>
      </c>
      <c r="E303" s="47">
        <f>SUM(E304+E306+E322+E337+E340+E347+E349+E368+E371)</f>
        <v>294330</v>
      </c>
      <c r="F303" s="47">
        <f>SUM(F304+F306+F322+F337+F340+F347+F349+F368+F371)</f>
        <v>156595</v>
      </c>
      <c r="G303" s="47">
        <f>SUM(G304+G306+G322+G337+G340+G347+G349+G368+G371)</f>
        <v>9840752</v>
      </c>
    </row>
    <row r="304" spans="1:7" ht="14.25" thickTop="1">
      <c r="A304" s="481" t="s">
        <v>732</v>
      </c>
      <c r="B304" s="631"/>
      <c r="C304" s="483" t="s">
        <v>733</v>
      </c>
      <c r="D304" s="630">
        <f>D305</f>
        <v>48000</v>
      </c>
      <c r="E304" s="630">
        <f>E305</f>
        <v>0</v>
      </c>
      <c r="F304" s="630">
        <f>F305</f>
        <v>0</v>
      </c>
      <c r="G304" s="630">
        <f>G305</f>
        <v>48000</v>
      </c>
    </row>
    <row r="305" spans="1:7" ht="12.75">
      <c r="A305" s="152"/>
      <c r="B305" s="16" t="s">
        <v>734</v>
      </c>
      <c r="C305" s="7" t="s">
        <v>735</v>
      </c>
      <c r="D305" s="7">
        <v>48000</v>
      </c>
      <c r="E305" s="7"/>
      <c r="F305" s="7"/>
      <c r="G305" s="5">
        <f>SUM(D305+E305-F305)</f>
        <v>48000</v>
      </c>
    </row>
    <row r="306" spans="1:7" ht="12.75">
      <c r="A306" s="22" t="s">
        <v>265</v>
      </c>
      <c r="B306" s="17"/>
      <c r="C306" s="11" t="s">
        <v>585</v>
      </c>
      <c r="D306" s="31">
        <f>SUM(D307:D321)</f>
        <v>489000</v>
      </c>
      <c r="E306" s="31">
        <f>SUM(E307:E321)</f>
        <v>0</v>
      </c>
      <c r="F306" s="31">
        <f>SUM(F307:F321)</f>
        <v>0</v>
      </c>
      <c r="G306" s="31">
        <f>SUM(G307:G321)</f>
        <v>489000</v>
      </c>
    </row>
    <row r="307" spans="1:7" ht="12.75">
      <c r="A307" s="22"/>
      <c r="B307" s="17" t="s">
        <v>515</v>
      </c>
      <c r="C307" s="8" t="s">
        <v>852</v>
      </c>
      <c r="D307" s="5">
        <v>751</v>
      </c>
      <c r="E307" s="5"/>
      <c r="F307" s="5"/>
      <c r="G307" s="5">
        <f aca="true" t="shared" si="14" ref="G307:G321">SUM(D307+E307-F307)</f>
        <v>751</v>
      </c>
    </row>
    <row r="308" spans="1:7" ht="12.75">
      <c r="A308" s="25"/>
      <c r="B308" s="16" t="s">
        <v>517</v>
      </c>
      <c r="C308" s="7" t="s">
        <v>539</v>
      </c>
      <c r="D308" s="5">
        <v>269487</v>
      </c>
      <c r="E308" s="5"/>
      <c r="F308" s="5"/>
      <c r="G308" s="5">
        <f t="shared" si="14"/>
        <v>269487</v>
      </c>
    </row>
    <row r="309" spans="1:7" ht="12.75">
      <c r="A309" s="25"/>
      <c r="B309" s="16" t="s">
        <v>518</v>
      </c>
      <c r="C309" s="7" t="s">
        <v>429</v>
      </c>
      <c r="D309" s="5">
        <v>19370</v>
      </c>
      <c r="E309" s="5"/>
      <c r="F309" s="5"/>
      <c r="G309" s="5">
        <f t="shared" si="14"/>
        <v>19370</v>
      </c>
    </row>
    <row r="310" spans="1:7" ht="12.75">
      <c r="A310" s="25"/>
      <c r="B310" s="16" t="s">
        <v>469</v>
      </c>
      <c r="C310" s="7" t="s">
        <v>424</v>
      </c>
      <c r="D310" s="5">
        <v>51214</v>
      </c>
      <c r="E310" s="5"/>
      <c r="F310" s="5"/>
      <c r="G310" s="5">
        <f t="shared" si="14"/>
        <v>51214</v>
      </c>
    </row>
    <row r="311" spans="1:7" ht="12.75">
      <c r="A311" s="25"/>
      <c r="B311" s="16" t="s">
        <v>470</v>
      </c>
      <c r="C311" s="7" t="s">
        <v>257</v>
      </c>
      <c r="D311" s="5">
        <v>7077</v>
      </c>
      <c r="E311" s="5"/>
      <c r="F311" s="5"/>
      <c r="G311" s="5">
        <f t="shared" si="14"/>
        <v>7077</v>
      </c>
    </row>
    <row r="312" spans="1:7" ht="12.75">
      <c r="A312" s="25"/>
      <c r="B312" s="16" t="s">
        <v>464</v>
      </c>
      <c r="C312" s="7" t="s">
        <v>475</v>
      </c>
      <c r="D312" s="5">
        <v>38719</v>
      </c>
      <c r="E312" s="5"/>
      <c r="F312" s="5"/>
      <c r="G312" s="5">
        <f t="shared" si="14"/>
        <v>38719</v>
      </c>
    </row>
    <row r="313" spans="1:7" ht="12.75">
      <c r="A313" s="25"/>
      <c r="B313" s="16" t="s">
        <v>771</v>
      </c>
      <c r="C313" s="7" t="s">
        <v>772</v>
      </c>
      <c r="D313" s="5">
        <v>18900</v>
      </c>
      <c r="E313" s="5"/>
      <c r="F313" s="5"/>
      <c r="G313" s="5">
        <f t="shared" si="14"/>
        <v>18900</v>
      </c>
    </row>
    <row r="314" spans="1:7" ht="12.75">
      <c r="A314" s="25"/>
      <c r="B314" s="16" t="s">
        <v>636</v>
      </c>
      <c r="C314" s="7" t="s">
        <v>637</v>
      </c>
      <c r="D314" s="5">
        <v>600</v>
      </c>
      <c r="E314" s="5"/>
      <c r="F314" s="5"/>
      <c r="G314" s="5">
        <f t="shared" si="14"/>
        <v>600</v>
      </c>
    </row>
    <row r="315" spans="1:7" ht="12.75">
      <c r="A315" s="25"/>
      <c r="B315" s="16" t="s">
        <v>486</v>
      </c>
      <c r="C315" s="7" t="s">
        <v>445</v>
      </c>
      <c r="D315" s="5">
        <v>7880</v>
      </c>
      <c r="E315" s="5"/>
      <c r="F315" s="5"/>
      <c r="G315" s="5">
        <f t="shared" si="14"/>
        <v>7880</v>
      </c>
    </row>
    <row r="316" spans="1:7" ht="12.75">
      <c r="A316" s="25"/>
      <c r="B316" s="16" t="s">
        <v>468</v>
      </c>
      <c r="C316" s="7" t="s">
        <v>524</v>
      </c>
      <c r="D316" s="5">
        <v>1000</v>
      </c>
      <c r="E316" s="5"/>
      <c r="F316" s="5"/>
      <c r="G316" s="5">
        <f t="shared" si="14"/>
        <v>1000</v>
      </c>
    </row>
    <row r="317" spans="1:7" ht="12.75">
      <c r="A317" s="25"/>
      <c r="B317" s="16" t="s">
        <v>243</v>
      </c>
      <c r="C317" s="7" t="s">
        <v>244</v>
      </c>
      <c r="D317" s="5">
        <v>525</v>
      </c>
      <c r="E317" s="5"/>
      <c r="F317" s="5"/>
      <c r="G317" s="5">
        <f t="shared" si="14"/>
        <v>525</v>
      </c>
    </row>
    <row r="318" spans="1:7" ht="12.75">
      <c r="A318" s="25"/>
      <c r="B318" s="16" t="s">
        <v>465</v>
      </c>
      <c r="C318" s="7" t="s">
        <v>540</v>
      </c>
      <c r="D318" s="5">
        <v>57340</v>
      </c>
      <c r="E318" s="5"/>
      <c r="F318" s="5"/>
      <c r="G318" s="5">
        <f t="shared" si="14"/>
        <v>57340</v>
      </c>
    </row>
    <row r="319" spans="1:7" ht="12.75">
      <c r="A319" s="25"/>
      <c r="B319" s="16" t="s">
        <v>520</v>
      </c>
      <c r="C319" s="7" t="s">
        <v>544</v>
      </c>
      <c r="D319" s="5">
        <v>1000</v>
      </c>
      <c r="E319" s="5"/>
      <c r="F319" s="5"/>
      <c r="G319" s="5">
        <f t="shared" si="14"/>
        <v>1000</v>
      </c>
    </row>
    <row r="320" spans="1:7" ht="12.75">
      <c r="A320" s="25"/>
      <c r="B320" s="16" t="s">
        <v>525</v>
      </c>
      <c r="C320" s="7" t="s">
        <v>566</v>
      </c>
      <c r="D320" s="5">
        <v>4000</v>
      </c>
      <c r="E320" s="5"/>
      <c r="F320" s="5"/>
      <c r="G320" s="5">
        <f t="shared" si="14"/>
        <v>4000</v>
      </c>
    </row>
    <row r="321" spans="1:7" ht="12.75">
      <c r="A321" s="25"/>
      <c r="B321" s="16" t="s">
        <v>521</v>
      </c>
      <c r="C321" s="7" t="s">
        <v>545</v>
      </c>
      <c r="D321" s="5">
        <v>11137</v>
      </c>
      <c r="E321" s="5"/>
      <c r="F321" s="5"/>
      <c r="G321" s="5">
        <f t="shared" si="14"/>
        <v>11137</v>
      </c>
    </row>
    <row r="322" spans="1:7" ht="25.5">
      <c r="A322" s="25" t="s">
        <v>870</v>
      </c>
      <c r="B322" s="16"/>
      <c r="C322" s="317" t="s">
        <v>873</v>
      </c>
      <c r="D322" s="6">
        <f>SUM(D323:D336)</f>
        <v>5151000</v>
      </c>
      <c r="E322" s="6">
        <f>SUM(E323:E336)</f>
        <v>171000</v>
      </c>
      <c r="F322" s="6">
        <f>SUM(F323:F336)</f>
        <v>0</v>
      </c>
      <c r="G322" s="6">
        <f>SUM(G323:G336)</f>
        <v>5322000</v>
      </c>
    </row>
    <row r="323" spans="1:7" ht="12.75">
      <c r="A323" s="25"/>
      <c r="B323" s="16" t="s">
        <v>587</v>
      </c>
      <c r="C323" s="494" t="s">
        <v>155</v>
      </c>
      <c r="D323" s="5">
        <v>4966413</v>
      </c>
      <c r="E323" s="5">
        <v>167647</v>
      </c>
      <c r="F323" s="5"/>
      <c r="G323" s="5">
        <f aca="true" t="shared" si="15" ref="G323:G336">SUM(D323+E323-F323)</f>
        <v>5134060</v>
      </c>
    </row>
    <row r="324" spans="1:7" ht="12.75">
      <c r="A324" s="25"/>
      <c r="B324" s="16" t="s">
        <v>469</v>
      </c>
      <c r="C324" s="494" t="s">
        <v>156</v>
      </c>
      <c r="D324" s="5">
        <v>83587</v>
      </c>
      <c r="E324" s="5"/>
      <c r="F324" s="5"/>
      <c r="G324" s="5">
        <f t="shared" si="15"/>
        <v>83587</v>
      </c>
    </row>
    <row r="325" spans="1:7" ht="12.75">
      <c r="A325" s="25"/>
      <c r="B325" s="16" t="s">
        <v>517</v>
      </c>
      <c r="C325" s="7" t="s">
        <v>539</v>
      </c>
      <c r="D325" s="5">
        <v>44520</v>
      </c>
      <c r="E325" s="5">
        <v>3353</v>
      </c>
      <c r="F325" s="5"/>
      <c r="G325" s="5">
        <f t="shared" si="15"/>
        <v>47873</v>
      </c>
    </row>
    <row r="326" spans="1:7" ht="12.75">
      <c r="A326" s="25"/>
      <c r="B326" s="16" t="s">
        <v>518</v>
      </c>
      <c r="C326" s="7" t="s">
        <v>429</v>
      </c>
      <c r="D326" s="5">
        <v>1390</v>
      </c>
      <c r="E326" s="5"/>
      <c r="F326" s="5"/>
      <c r="G326" s="5">
        <f t="shared" si="15"/>
        <v>1390</v>
      </c>
    </row>
    <row r="327" spans="1:7" ht="12.75">
      <c r="A327" s="25"/>
      <c r="B327" s="16" t="s">
        <v>469</v>
      </c>
      <c r="C327" s="7" t="s">
        <v>424</v>
      </c>
      <c r="D327" s="5">
        <v>7911</v>
      </c>
      <c r="E327" s="5"/>
      <c r="F327" s="5"/>
      <c r="G327" s="5">
        <f t="shared" si="15"/>
        <v>7911</v>
      </c>
    </row>
    <row r="328" spans="1:7" ht="12.75">
      <c r="A328" s="25"/>
      <c r="B328" s="16" t="s">
        <v>470</v>
      </c>
      <c r="C328" s="7" t="s">
        <v>257</v>
      </c>
      <c r="D328" s="5">
        <v>1125</v>
      </c>
      <c r="E328" s="5"/>
      <c r="F328" s="5"/>
      <c r="G328" s="5">
        <f t="shared" si="15"/>
        <v>1125</v>
      </c>
    </row>
    <row r="329" spans="1:7" ht="12.75">
      <c r="A329" s="25"/>
      <c r="B329" s="16" t="s">
        <v>795</v>
      </c>
      <c r="C329" s="7" t="s">
        <v>796</v>
      </c>
      <c r="D329" s="5">
        <v>1200</v>
      </c>
      <c r="E329" s="5"/>
      <c r="F329" s="5"/>
      <c r="G329" s="5">
        <f t="shared" si="15"/>
        <v>1200</v>
      </c>
    </row>
    <row r="330" spans="1:7" ht="12.75">
      <c r="A330" s="25"/>
      <c r="B330" s="16" t="s">
        <v>464</v>
      </c>
      <c r="C330" s="7" t="s">
        <v>475</v>
      </c>
      <c r="D330" s="5">
        <v>7771</v>
      </c>
      <c r="E330" s="5"/>
      <c r="F330" s="5"/>
      <c r="G330" s="5">
        <f t="shared" si="15"/>
        <v>7771</v>
      </c>
    </row>
    <row r="331" spans="1:7" ht="12.75">
      <c r="A331" s="25"/>
      <c r="B331" s="16" t="s">
        <v>486</v>
      </c>
      <c r="C331" s="7" t="s">
        <v>445</v>
      </c>
      <c r="D331" s="5">
        <v>2045</v>
      </c>
      <c r="E331" s="5"/>
      <c r="F331" s="5"/>
      <c r="G331" s="5">
        <f t="shared" si="15"/>
        <v>2045</v>
      </c>
    </row>
    <row r="332" spans="1:7" ht="12.75">
      <c r="A332" s="25"/>
      <c r="B332" s="16" t="s">
        <v>468</v>
      </c>
      <c r="C332" s="7" t="s">
        <v>524</v>
      </c>
      <c r="D332" s="5">
        <v>500</v>
      </c>
      <c r="E332" s="5"/>
      <c r="F332" s="5"/>
      <c r="G332" s="5">
        <f t="shared" si="15"/>
        <v>500</v>
      </c>
    </row>
    <row r="333" spans="1:7" ht="12.75">
      <c r="A333" s="25"/>
      <c r="B333" s="16" t="s">
        <v>243</v>
      </c>
      <c r="C333" s="7" t="s">
        <v>244</v>
      </c>
      <c r="D333" s="5">
        <v>105</v>
      </c>
      <c r="E333" s="5"/>
      <c r="F333" s="5"/>
      <c r="G333" s="5">
        <f t="shared" si="15"/>
        <v>105</v>
      </c>
    </row>
    <row r="334" spans="1:7" ht="12.75">
      <c r="A334" s="25"/>
      <c r="B334" s="16" t="s">
        <v>465</v>
      </c>
      <c r="C334" s="7" t="s">
        <v>540</v>
      </c>
      <c r="D334" s="5">
        <v>32066</v>
      </c>
      <c r="E334" s="5"/>
      <c r="F334" s="5"/>
      <c r="G334" s="5">
        <f t="shared" si="15"/>
        <v>32066</v>
      </c>
    </row>
    <row r="335" spans="1:7" ht="12.75">
      <c r="A335" s="25"/>
      <c r="B335" s="16" t="s">
        <v>520</v>
      </c>
      <c r="C335" s="7" t="s">
        <v>544</v>
      </c>
      <c r="D335" s="5">
        <v>280</v>
      </c>
      <c r="E335" s="5"/>
      <c r="F335" s="5"/>
      <c r="G335" s="5">
        <f t="shared" si="15"/>
        <v>280</v>
      </c>
    </row>
    <row r="336" spans="1:7" ht="12.75">
      <c r="A336" s="25"/>
      <c r="B336" s="16" t="s">
        <v>521</v>
      </c>
      <c r="C336" s="7" t="s">
        <v>545</v>
      </c>
      <c r="D336" s="5">
        <v>2087</v>
      </c>
      <c r="E336" s="5"/>
      <c r="F336" s="5"/>
      <c r="G336" s="5">
        <f t="shared" si="15"/>
        <v>2087</v>
      </c>
    </row>
    <row r="337" spans="1:7" ht="38.25">
      <c r="A337" s="25" t="s">
        <v>266</v>
      </c>
      <c r="B337" s="16"/>
      <c r="C337" s="318" t="s">
        <v>874</v>
      </c>
      <c r="D337" s="4">
        <f>SUM(D338:D339)</f>
        <v>101000</v>
      </c>
      <c r="E337" s="4">
        <f>SUM(E338:E339)</f>
        <v>0</v>
      </c>
      <c r="F337" s="4">
        <f>SUM(F338:F339)</f>
        <v>74000</v>
      </c>
      <c r="G337" s="4">
        <f>SUM(G338:G339)</f>
        <v>27000</v>
      </c>
    </row>
    <row r="338" spans="1:7" ht="12.75">
      <c r="A338" s="25"/>
      <c r="B338" s="16" t="s">
        <v>589</v>
      </c>
      <c r="C338" s="7" t="s">
        <v>36</v>
      </c>
      <c r="D338" s="5">
        <v>15840</v>
      </c>
      <c r="E338" s="5"/>
      <c r="F338" s="5"/>
      <c r="G338" s="5">
        <f>SUM(D338+E338-F338)</f>
        <v>15840</v>
      </c>
    </row>
    <row r="339" spans="1:7" ht="12.75">
      <c r="A339" s="25"/>
      <c r="B339" s="16" t="s">
        <v>589</v>
      </c>
      <c r="C339" s="7" t="s">
        <v>151</v>
      </c>
      <c r="D339" s="5">
        <v>85160</v>
      </c>
      <c r="E339" s="5"/>
      <c r="F339" s="5">
        <v>74000</v>
      </c>
      <c r="G339" s="5">
        <f>SUM(D339+E339-F339)</f>
        <v>11160</v>
      </c>
    </row>
    <row r="340" spans="1:7" ht="12.75">
      <c r="A340" s="25" t="s">
        <v>267</v>
      </c>
      <c r="B340" s="16"/>
      <c r="C340" s="6" t="s">
        <v>586</v>
      </c>
      <c r="D340" s="4">
        <f>SUM(D342)</f>
        <v>898827</v>
      </c>
      <c r="E340" s="4">
        <f>SUM(E342)</f>
        <v>0</v>
      </c>
      <c r="F340" s="4">
        <f>SUM(F342)</f>
        <v>82000</v>
      </c>
      <c r="G340" s="4">
        <f>SUM(G342)</f>
        <v>816827</v>
      </c>
    </row>
    <row r="341" spans="1:7" ht="12.75">
      <c r="A341" s="25"/>
      <c r="B341" s="16"/>
      <c r="C341" s="4" t="s">
        <v>385</v>
      </c>
      <c r="D341" s="5"/>
      <c r="E341" s="5"/>
      <c r="F341" s="5"/>
      <c r="G341" s="5"/>
    </row>
    <row r="342" spans="1:7" ht="12.75">
      <c r="A342" s="25"/>
      <c r="B342" s="16" t="s">
        <v>587</v>
      </c>
      <c r="C342" s="7" t="s">
        <v>362</v>
      </c>
      <c r="D342" s="5">
        <f>SUM(D343:D346)</f>
        <v>898827</v>
      </c>
      <c r="E342" s="5">
        <f>SUM(E343:E346)</f>
        <v>0</v>
      </c>
      <c r="F342" s="5">
        <f>SUM(F343:F346)</f>
        <v>82000</v>
      </c>
      <c r="G342" s="5">
        <f>SUM(G343:G346)</f>
        <v>816827</v>
      </c>
    </row>
    <row r="343" spans="1:7" ht="12.75">
      <c r="A343" s="25"/>
      <c r="B343" s="16"/>
      <c r="C343" s="7" t="s">
        <v>588</v>
      </c>
      <c r="D343" s="5">
        <v>328000</v>
      </c>
      <c r="E343" s="5"/>
      <c r="F343" s="5">
        <v>21000</v>
      </c>
      <c r="G343" s="5">
        <f>SUM(D343+E343-F343)</f>
        <v>307000</v>
      </c>
    </row>
    <row r="344" spans="1:7" ht="12.75">
      <c r="A344" s="25"/>
      <c r="B344" s="16"/>
      <c r="C344" s="7" t="s">
        <v>148</v>
      </c>
      <c r="D344" s="5">
        <v>294000</v>
      </c>
      <c r="E344" s="5"/>
      <c r="F344" s="5">
        <v>61000</v>
      </c>
      <c r="G344" s="5">
        <f>SUM(D344+E344-F344)</f>
        <v>233000</v>
      </c>
    </row>
    <row r="345" spans="1:7" ht="12.75">
      <c r="A345" s="25"/>
      <c r="B345" s="16"/>
      <c r="C345" s="7" t="s">
        <v>149</v>
      </c>
      <c r="D345" s="5">
        <v>170000</v>
      </c>
      <c r="E345" s="5"/>
      <c r="F345" s="5"/>
      <c r="G345" s="5">
        <f>SUM(D345+E345-F345)</f>
        <v>170000</v>
      </c>
    </row>
    <row r="346" spans="1:7" ht="12.75">
      <c r="A346" s="25"/>
      <c r="B346" s="16"/>
      <c r="C346" s="7" t="s">
        <v>150</v>
      </c>
      <c r="D346" s="5">
        <v>106827</v>
      </c>
      <c r="E346" s="5"/>
      <c r="F346" s="5"/>
      <c r="G346" s="5">
        <f>SUM(D346+E346-F346)</f>
        <v>106827</v>
      </c>
    </row>
    <row r="347" spans="1:7" ht="12.75">
      <c r="A347" s="25" t="s">
        <v>268</v>
      </c>
      <c r="B347" s="16"/>
      <c r="C347" s="4" t="s">
        <v>446</v>
      </c>
      <c r="D347" s="4">
        <f>D348</f>
        <v>2050000</v>
      </c>
      <c r="E347" s="4">
        <f>E348</f>
        <v>0</v>
      </c>
      <c r="F347" s="4">
        <f>F348</f>
        <v>0</v>
      </c>
      <c r="G347" s="4">
        <f>G348</f>
        <v>2050000</v>
      </c>
    </row>
    <row r="348" spans="1:7" ht="12.75">
      <c r="A348" s="25"/>
      <c r="B348" s="16" t="s">
        <v>587</v>
      </c>
      <c r="C348" s="7" t="s">
        <v>363</v>
      </c>
      <c r="D348" s="5">
        <v>2050000</v>
      </c>
      <c r="E348" s="5"/>
      <c r="F348" s="5"/>
      <c r="G348" s="5">
        <f>SUM(D348+E348-F348)</f>
        <v>2050000</v>
      </c>
    </row>
    <row r="349" spans="1:7" ht="12.75">
      <c r="A349" s="25" t="s">
        <v>269</v>
      </c>
      <c r="B349" s="16"/>
      <c r="C349" s="6" t="s">
        <v>444</v>
      </c>
      <c r="D349" s="4">
        <f>SUM(D350:D367)</f>
        <v>679390</v>
      </c>
      <c r="E349" s="4">
        <f>SUM(E350:E367)</f>
        <v>595</v>
      </c>
      <c r="F349" s="4">
        <f>SUM(F350:F367)</f>
        <v>595</v>
      </c>
      <c r="G349" s="4">
        <f>SUM(G350:G367)</f>
        <v>679390</v>
      </c>
    </row>
    <row r="350" spans="1:7" ht="12.75">
      <c r="A350" s="25"/>
      <c r="B350" s="16" t="s">
        <v>515</v>
      </c>
      <c r="C350" s="7" t="s">
        <v>843</v>
      </c>
      <c r="D350" s="5">
        <v>3757</v>
      </c>
      <c r="E350" s="5"/>
      <c r="F350" s="5"/>
      <c r="G350" s="5">
        <f aca="true" t="shared" si="16" ref="G350:G367">SUM(D350+E350-F350)</f>
        <v>3757</v>
      </c>
    </row>
    <row r="351" spans="1:7" ht="12.75">
      <c r="A351" s="25"/>
      <c r="B351" s="16" t="s">
        <v>517</v>
      </c>
      <c r="C351" s="7" t="s">
        <v>234</v>
      </c>
      <c r="D351" s="5">
        <v>410127</v>
      </c>
      <c r="E351" s="5"/>
      <c r="F351" s="5"/>
      <c r="G351" s="5">
        <f t="shared" si="16"/>
        <v>410127</v>
      </c>
    </row>
    <row r="352" spans="1:7" ht="12.75">
      <c r="A352" s="25"/>
      <c r="B352" s="16" t="s">
        <v>517</v>
      </c>
      <c r="C352" s="7" t="s">
        <v>501</v>
      </c>
      <c r="D352" s="5">
        <v>22266</v>
      </c>
      <c r="E352" s="5"/>
      <c r="F352" s="5"/>
      <c r="G352" s="5">
        <f t="shared" si="16"/>
        <v>22266</v>
      </c>
    </row>
    <row r="353" spans="1:7" ht="12.75">
      <c r="A353" s="25"/>
      <c r="B353" s="16" t="s">
        <v>518</v>
      </c>
      <c r="C353" s="7" t="s">
        <v>429</v>
      </c>
      <c r="D353" s="5">
        <v>33391</v>
      </c>
      <c r="E353" s="5"/>
      <c r="F353" s="5">
        <v>595</v>
      </c>
      <c r="G353" s="5">
        <f t="shared" si="16"/>
        <v>32796</v>
      </c>
    </row>
    <row r="354" spans="1:7" ht="12.75">
      <c r="A354" s="25"/>
      <c r="B354" s="16" t="s">
        <v>469</v>
      </c>
      <c r="C354" s="7" t="s">
        <v>424</v>
      </c>
      <c r="D354" s="5">
        <v>78636</v>
      </c>
      <c r="E354" s="5"/>
      <c r="F354" s="5"/>
      <c r="G354" s="5">
        <f t="shared" si="16"/>
        <v>78636</v>
      </c>
    </row>
    <row r="355" spans="1:7" ht="12.75">
      <c r="A355" s="25"/>
      <c r="B355" s="16" t="s">
        <v>470</v>
      </c>
      <c r="C355" s="7" t="s">
        <v>257</v>
      </c>
      <c r="D355" s="5">
        <v>10866</v>
      </c>
      <c r="E355" s="5"/>
      <c r="F355" s="5"/>
      <c r="G355" s="5">
        <f t="shared" si="16"/>
        <v>10866</v>
      </c>
    </row>
    <row r="356" spans="1:7" ht="12.75">
      <c r="A356" s="25"/>
      <c r="B356" s="16" t="s">
        <v>256</v>
      </c>
      <c r="C356" s="7" t="s">
        <v>393</v>
      </c>
      <c r="D356" s="5"/>
      <c r="E356" s="5">
        <v>595</v>
      </c>
      <c r="F356" s="5"/>
      <c r="G356" s="5">
        <f t="shared" si="16"/>
        <v>595</v>
      </c>
    </row>
    <row r="357" spans="1:7" ht="12.75">
      <c r="A357" s="25"/>
      <c r="B357" s="16" t="s">
        <v>795</v>
      </c>
      <c r="C357" s="7" t="s">
        <v>796</v>
      </c>
      <c r="D357" s="5">
        <v>450</v>
      </c>
      <c r="E357" s="5"/>
      <c r="F357" s="5"/>
      <c r="G357" s="5">
        <f t="shared" si="16"/>
        <v>450</v>
      </c>
    </row>
    <row r="358" spans="1:7" ht="12.75">
      <c r="A358" s="25"/>
      <c r="B358" s="16" t="s">
        <v>464</v>
      </c>
      <c r="C358" s="7" t="s">
        <v>475</v>
      </c>
      <c r="D358" s="5">
        <v>29350</v>
      </c>
      <c r="E358" s="5"/>
      <c r="F358" s="5"/>
      <c r="G358" s="5">
        <f t="shared" si="16"/>
        <v>29350</v>
      </c>
    </row>
    <row r="359" spans="1:7" ht="12.75">
      <c r="A359" s="25"/>
      <c r="B359" s="16" t="s">
        <v>486</v>
      </c>
      <c r="C359" s="7" t="s">
        <v>445</v>
      </c>
      <c r="D359" s="5">
        <v>15775</v>
      </c>
      <c r="E359" s="5"/>
      <c r="F359" s="5"/>
      <c r="G359" s="5">
        <f t="shared" si="16"/>
        <v>15775</v>
      </c>
    </row>
    <row r="360" spans="1:7" ht="12.75">
      <c r="A360" s="25"/>
      <c r="B360" s="16" t="s">
        <v>468</v>
      </c>
      <c r="C360" s="7" t="s">
        <v>519</v>
      </c>
      <c r="D360" s="5">
        <v>5000</v>
      </c>
      <c r="E360" s="5"/>
      <c r="F360" s="5"/>
      <c r="G360" s="5">
        <f t="shared" si="16"/>
        <v>5000</v>
      </c>
    </row>
    <row r="361" spans="1:7" ht="12.75">
      <c r="A361" s="25"/>
      <c r="B361" s="16" t="s">
        <v>188</v>
      </c>
      <c r="C361" s="7" t="s">
        <v>244</v>
      </c>
      <c r="D361" s="5">
        <v>420</v>
      </c>
      <c r="E361" s="5"/>
      <c r="F361" s="5"/>
      <c r="G361" s="5">
        <f t="shared" si="16"/>
        <v>420</v>
      </c>
    </row>
    <row r="362" spans="1:7" ht="12.75">
      <c r="A362" s="25"/>
      <c r="B362" s="16" t="s">
        <v>465</v>
      </c>
      <c r="C362" s="7" t="s">
        <v>540</v>
      </c>
      <c r="D362" s="5">
        <v>39450</v>
      </c>
      <c r="E362" s="5"/>
      <c r="F362" s="5"/>
      <c r="G362" s="5">
        <f t="shared" si="16"/>
        <v>39450</v>
      </c>
    </row>
    <row r="363" spans="1:7" ht="12.75">
      <c r="A363" s="25"/>
      <c r="B363" s="16" t="s">
        <v>189</v>
      </c>
      <c r="C363" s="7" t="s">
        <v>190</v>
      </c>
      <c r="D363" s="5">
        <v>696</v>
      </c>
      <c r="E363" s="5"/>
      <c r="F363" s="5"/>
      <c r="G363" s="5">
        <f t="shared" si="16"/>
        <v>696</v>
      </c>
    </row>
    <row r="364" spans="1:7" ht="12.75">
      <c r="A364" s="25"/>
      <c r="B364" s="16" t="s">
        <v>520</v>
      </c>
      <c r="C364" s="7" t="s">
        <v>437</v>
      </c>
      <c r="D364" s="5">
        <v>3060</v>
      </c>
      <c r="E364" s="5"/>
      <c r="F364" s="5"/>
      <c r="G364" s="5">
        <f t="shared" si="16"/>
        <v>3060</v>
      </c>
    </row>
    <row r="365" spans="1:7" ht="12.75">
      <c r="A365" s="25"/>
      <c r="B365" s="16" t="s">
        <v>525</v>
      </c>
      <c r="C365" s="7" t="s">
        <v>566</v>
      </c>
      <c r="D365" s="5">
        <v>2000</v>
      </c>
      <c r="E365" s="5"/>
      <c r="F365" s="5"/>
      <c r="G365" s="5">
        <f t="shared" si="16"/>
        <v>2000</v>
      </c>
    </row>
    <row r="366" spans="1:7" ht="12.75">
      <c r="A366" s="25"/>
      <c r="B366" s="16" t="s">
        <v>521</v>
      </c>
      <c r="C366" s="7" t="s">
        <v>450</v>
      </c>
      <c r="D366" s="5">
        <v>14146</v>
      </c>
      <c r="E366" s="5"/>
      <c r="F366" s="5"/>
      <c r="G366" s="5">
        <f t="shared" si="16"/>
        <v>14146</v>
      </c>
    </row>
    <row r="367" spans="1:7" ht="12.75">
      <c r="A367" s="25"/>
      <c r="B367" s="16" t="s">
        <v>593</v>
      </c>
      <c r="C367" s="7" t="s">
        <v>817</v>
      </c>
      <c r="D367" s="625">
        <v>10000</v>
      </c>
      <c r="E367" s="625"/>
      <c r="F367" s="625"/>
      <c r="G367" s="5">
        <f t="shared" si="16"/>
        <v>10000</v>
      </c>
    </row>
    <row r="368" spans="1:7" ht="12.75">
      <c r="A368" s="25" t="s">
        <v>270</v>
      </c>
      <c r="B368" s="16"/>
      <c r="C368" s="4" t="s">
        <v>594</v>
      </c>
      <c r="D368" s="4">
        <f>SUM(D369:D370)</f>
        <v>284000</v>
      </c>
      <c r="E368" s="4">
        <f>SUM(E369:E370)</f>
        <v>0</v>
      </c>
      <c r="F368" s="4">
        <f>SUM(F369:F370)</f>
        <v>0</v>
      </c>
      <c r="G368" s="4">
        <f>SUM(G369:G370)</f>
        <v>284000</v>
      </c>
    </row>
    <row r="369" spans="1:7" ht="12.75">
      <c r="A369" s="25"/>
      <c r="B369" s="16" t="s">
        <v>465</v>
      </c>
      <c r="C369" s="7" t="s">
        <v>635</v>
      </c>
      <c r="D369" s="5">
        <v>31000</v>
      </c>
      <c r="E369" s="5"/>
      <c r="F369" s="5"/>
      <c r="G369" s="5">
        <f>SUM(D369+E369-F369)</f>
        <v>31000</v>
      </c>
    </row>
    <row r="370" spans="1:7" ht="12.75">
      <c r="A370" s="25"/>
      <c r="B370" s="16" t="s">
        <v>465</v>
      </c>
      <c r="C370" s="7" t="s">
        <v>773</v>
      </c>
      <c r="D370" s="5">
        <v>253000</v>
      </c>
      <c r="E370" s="5"/>
      <c r="F370" s="5"/>
      <c r="G370" s="5">
        <f>SUM(D370+E370-F370)</f>
        <v>253000</v>
      </c>
    </row>
    <row r="371" spans="1:7" ht="12.75">
      <c r="A371" s="25" t="s">
        <v>271</v>
      </c>
      <c r="B371" s="16" t="s">
        <v>418</v>
      </c>
      <c r="C371" s="6" t="s">
        <v>426</v>
      </c>
      <c r="D371" s="4">
        <f>SUM(D372:D373)</f>
        <v>1800</v>
      </c>
      <c r="E371" s="4">
        <f>SUM(E372:E373)</f>
        <v>122735</v>
      </c>
      <c r="F371" s="4">
        <f>SUM(F372:F373)</f>
        <v>0</v>
      </c>
      <c r="G371" s="4">
        <f>SUM(G372:G373)</f>
        <v>124535</v>
      </c>
    </row>
    <row r="372" spans="1:7" ht="12.75">
      <c r="A372" s="25"/>
      <c r="B372" s="16" t="s">
        <v>587</v>
      </c>
      <c r="C372" s="5" t="s">
        <v>992</v>
      </c>
      <c r="D372" s="5">
        <v>0</v>
      </c>
      <c r="E372" s="5">
        <v>122735</v>
      </c>
      <c r="F372" s="5">
        <v>0</v>
      </c>
      <c r="G372" s="5">
        <f>SUM(D372+E372-F372)</f>
        <v>122735</v>
      </c>
    </row>
    <row r="373" spans="1:7" ht="13.5" thickBot="1">
      <c r="A373" s="25"/>
      <c r="B373" s="16" t="s">
        <v>562</v>
      </c>
      <c r="C373" s="7" t="s">
        <v>272</v>
      </c>
      <c r="D373" s="5">
        <v>1800</v>
      </c>
      <c r="E373" s="5"/>
      <c r="F373" s="5"/>
      <c r="G373" s="5">
        <f>SUM(D373+E373-F373)</f>
        <v>1800</v>
      </c>
    </row>
    <row r="374" spans="1:7" ht="15" thickBot="1" thickTop="1">
      <c r="A374" s="45" t="s">
        <v>584</v>
      </c>
      <c r="B374" s="46"/>
      <c r="C374" s="47" t="s">
        <v>819</v>
      </c>
      <c r="D374" s="47">
        <f>SUM(D375)</f>
        <v>107500</v>
      </c>
      <c r="E374" s="47">
        <f>SUM(E375)</f>
        <v>0</v>
      </c>
      <c r="F374" s="47">
        <f>SUM(F375)</f>
        <v>0</v>
      </c>
      <c r="G374" s="47">
        <f>SUM(G375)</f>
        <v>107500</v>
      </c>
    </row>
    <row r="375" spans="1:7" ht="13.5" thickTop="1">
      <c r="A375" s="22" t="s">
        <v>820</v>
      </c>
      <c r="B375" s="14"/>
      <c r="C375" s="37" t="s">
        <v>821</v>
      </c>
      <c r="D375" s="37">
        <f>SUM(D376:D378)</f>
        <v>107500</v>
      </c>
      <c r="E375" s="37">
        <f>SUM(E376:E378)</f>
        <v>0</v>
      </c>
      <c r="F375" s="37">
        <f>SUM(F376:F378)</f>
        <v>0</v>
      </c>
      <c r="G375" s="37">
        <f>SUM(G376:G378)</f>
        <v>107500</v>
      </c>
    </row>
    <row r="376" spans="1:7" ht="12.75">
      <c r="A376" s="25"/>
      <c r="B376" s="16" t="s">
        <v>591</v>
      </c>
      <c r="C376" s="7" t="s">
        <v>601</v>
      </c>
      <c r="D376" s="5">
        <v>6000</v>
      </c>
      <c r="E376" s="5"/>
      <c r="F376" s="5"/>
      <c r="G376" s="5">
        <f>SUM(D376+E376-F376)</f>
        <v>6000</v>
      </c>
    </row>
    <row r="377" spans="1:7" ht="12.75">
      <c r="A377" s="25"/>
      <c r="B377" s="28"/>
      <c r="C377" s="29" t="s">
        <v>369</v>
      </c>
      <c r="D377" s="30"/>
      <c r="E377" s="30"/>
      <c r="F377" s="30"/>
      <c r="G377" s="5">
        <f>SUM(D377+E377-F377)</f>
        <v>0</v>
      </c>
    </row>
    <row r="378" spans="1:7" ht="13.5" thickBot="1">
      <c r="A378" s="152"/>
      <c r="B378" s="16" t="s">
        <v>593</v>
      </c>
      <c r="C378" s="7" t="s">
        <v>301</v>
      </c>
      <c r="D378" s="625">
        <v>101500</v>
      </c>
      <c r="E378" s="625"/>
      <c r="F378" s="625"/>
      <c r="G378" s="5">
        <f>SUM(D378+E378-F378)</f>
        <v>101500</v>
      </c>
    </row>
    <row r="379" spans="1:7" ht="15" thickBot="1" thickTop="1">
      <c r="A379" s="45" t="s">
        <v>595</v>
      </c>
      <c r="B379" s="46"/>
      <c r="C379" s="47" t="s">
        <v>596</v>
      </c>
      <c r="D379" s="47">
        <f>SUM(D380+D393)</f>
        <v>739061</v>
      </c>
      <c r="E379" s="47">
        <f>SUM(E380+E393)</f>
        <v>3289</v>
      </c>
      <c r="F379" s="47">
        <f>SUM(F380+F393)</f>
        <v>100</v>
      </c>
      <c r="G379" s="47">
        <f>SUM(G380+G393)</f>
        <v>742250</v>
      </c>
    </row>
    <row r="380" spans="1:7" ht="13.5" thickTop="1">
      <c r="A380" s="25" t="s">
        <v>597</v>
      </c>
      <c r="B380" s="16"/>
      <c r="C380" s="6" t="s">
        <v>598</v>
      </c>
      <c r="D380" s="4">
        <f>SUM(D381:D392)</f>
        <v>645649</v>
      </c>
      <c r="E380" s="4">
        <f>SUM(E381:E392)</f>
        <v>100</v>
      </c>
      <c r="F380" s="4">
        <f>SUM(F381:F392)</f>
        <v>100</v>
      </c>
      <c r="G380" s="4">
        <f>SUM(G381:G392)</f>
        <v>645649</v>
      </c>
    </row>
    <row r="381" spans="1:7" ht="12.75">
      <c r="A381" s="25"/>
      <c r="B381" s="16" t="s">
        <v>515</v>
      </c>
      <c r="C381" s="7" t="s">
        <v>409</v>
      </c>
      <c r="D381" s="5">
        <v>6131</v>
      </c>
      <c r="E381" s="5"/>
      <c r="F381" s="5"/>
      <c r="G381" s="5">
        <f aca="true" t="shared" si="17" ref="G381:G392">SUM(D381+E381-F381)</f>
        <v>6131</v>
      </c>
    </row>
    <row r="382" spans="1:7" ht="12.75">
      <c r="A382" s="25"/>
      <c r="B382" s="16" t="s">
        <v>517</v>
      </c>
      <c r="C382" s="7" t="s">
        <v>234</v>
      </c>
      <c r="D382" s="5">
        <v>419226</v>
      </c>
      <c r="E382" s="5"/>
      <c r="F382" s="5"/>
      <c r="G382" s="5">
        <f t="shared" si="17"/>
        <v>419226</v>
      </c>
    </row>
    <row r="383" spans="1:7" ht="12.75">
      <c r="A383" s="25"/>
      <c r="B383" s="16" t="s">
        <v>518</v>
      </c>
      <c r="C383" s="7" t="s">
        <v>429</v>
      </c>
      <c r="D383" s="5">
        <v>36565</v>
      </c>
      <c r="E383" s="5"/>
      <c r="F383" s="5"/>
      <c r="G383" s="5">
        <f t="shared" si="17"/>
        <v>36565</v>
      </c>
    </row>
    <row r="384" spans="1:7" ht="12.75">
      <c r="A384" s="25"/>
      <c r="B384" s="16" t="s">
        <v>469</v>
      </c>
      <c r="C384" s="7" t="s">
        <v>424</v>
      </c>
      <c r="D384" s="5">
        <v>82120</v>
      </c>
      <c r="E384" s="5"/>
      <c r="F384" s="5"/>
      <c r="G384" s="5">
        <f t="shared" si="17"/>
        <v>82120</v>
      </c>
    </row>
    <row r="385" spans="1:7" ht="12.75">
      <c r="A385" s="25"/>
      <c r="B385" s="16" t="s">
        <v>470</v>
      </c>
      <c r="C385" s="7" t="s">
        <v>257</v>
      </c>
      <c r="D385" s="5">
        <v>11184</v>
      </c>
      <c r="E385" s="5"/>
      <c r="F385" s="5"/>
      <c r="G385" s="5">
        <f t="shared" si="17"/>
        <v>11184</v>
      </c>
    </row>
    <row r="386" spans="1:7" ht="12.75">
      <c r="A386" s="25"/>
      <c r="B386" s="16" t="s">
        <v>464</v>
      </c>
      <c r="C386" s="7" t="s">
        <v>475</v>
      </c>
      <c r="D386" s="5">
        <v>14203</v>
      </c>
      <c r="E386" s="5"/>
      <c r="F386" s="5">
        <v>100</v>
      </c>
      <c r="G386" s="5">
        <f t="shared" si="17"/>
        <v>14103</v>
      </c>
    </row>
    <row r="387" spans="1:7" ht="12.75">
      <c r="A387" s="25"/>
      <c r="B387" s="16" t="s">
        <v>486</v>
      </c>
      <c r="C387" s="7" t="s">
        <v>304</v>
      </c>
      <c r="D387" s="5">
        <v>41433</v>
      </c>
      <c r="E387" s="5">
        <v>100</v>
      </c>
      <c r="F387" s="5"/>
      <c r="G387" s="5">
        <f t="shared" si="17"/>
        <v>41533</v>
      </c>
    </row>
    <row r="388" spans="1:7" ht="12.75">
      <c r="A388" s="25"/>
      <c r="B388" s="16" t="s">
        <v>468</v>
      </c>
      <c r="C388" s="7" t="s">
        <v>410</v>
      </c>
      <c r="D388" s="5">
        <v>1293</v>
      </c>
      <c r="E388" s="5"/>
      <c r="F388" s="5"/>
      <c r="G388" s="5">
        <f t="shared" si="17"/>
        <v>1293</v>
      </c>
    </row>
    <row r="389" spans="1:7" ht="12.75">
      <c r="A389" s="25"/>
      <c r="B389" s="16" t="s">
        <v>243</v>
      </c>
      <c r="C389" s="7" t="s">
        <v>244</v>
      </c>
      <c r="D389" s="5">
        <v>865</v>
      </c>
      <c r="E389" s="5"/>
      <c r="F389" s="5"/>
      <c r="G389" s="5">
        <f t="shared" si="17"/>
        <v>865</v>
      </c>
    </row>
    <row r="390" spans="1:7" ht="12.75">
      <c r="A390" s="25"/>
      <c r="B390" s="16" t="s">
        <v>844</v>
      </c>
      <c r="C390" s="7" t="s">
        <v>540</v>
      </c>
      <c r="D390" s="5">
        <v>9468</v>
      </c>
      <c r="E390" s="5"/>
      <c r="F390" s="5"/>
      <c r="G390" s="5">
        <f t="shared" si="17"/>
        <v>9468</v>
      </c>
    </row>
    <row r="391" spans="1:7" ht="12.75">
      <c r="A391" s="25"/>
      <c r="B391" s="16" t="s">
        <v>520</v>
      </c>
      <c r="C391" s="7" t="s">
        <v>437</v>
      </c>
      <c r="D391" s="5">
        <v>100</v>
      </c>
      <c r="E391" s="5"/>
      <c r="F391" s="5"/>
      <c r="G391" s="5">
        <f t="shared" si="17"/>
        <v>100</v>
      </c>
    </row>
    <row r="392" spans="1:7" ht="12.75">
      <c r="A392" s="25"/>
      <c r="B392" s="16" t="s">
        <v>521</v>
      </c>
      <c r="C392" s="7" t="s">
        <v>450</v>
      </c>
      <c r="D392" s="5">
        <v>23061</v>
      </c>
      <c r="E392" s="5"/>
      <c r="F392" s="5"/>
      <c r="G392" s="5">
        <f t="shared" si="17"/>
        <v>23061</v>
      </c>
    </row>
    <row r="393" spans="1:7" ht="12.75">
      <c r="A393" s="25" t="s">
        <v>599</v>
      </c>
      <c r="B393" s="16"/>
      <c r="C393" s="4" t="s">
        <v>600</v>
      </c>
      <c r="D393" s="4">
        <f>SUM(D394)</f>
        <v>93412</v>
      </c>
      <c r="E393" s="4">
        <f>SUM(E394)</f>
        <v>3189</v>
      </c>
      <c r="F393" s="4">
        <f>SUM(F394)</f>
        <v>0</v>
      </c>
      <c r="G393" s="4">
        <f>SUM(G394)</f>
        <v>96601</v>
      </c>
    </row>
    <row r="394" spans="1:7" ht="12.75">
      <c r="A394" s="25"/>
      <c r="B394" s="16" t="s">
        <v>591</v>
      </c>
      <c r="C394" s="7" t="s">
        <v>601</v>
      </c>
      <c r="D394" s="5">
        <v>93412</v>
      </c>
      <c r="E394" s="5">
        <v>3189</v>
      </c>
      <c r="F394" s="5"/>
      <c r="G394" s="5">
        <f>SUM(D394+E394-F394)</f>
        <v>96601</v>
      </c>
    </row>
    <row r="395" spans="1:7" ht="13.5" thickBot="1">
      <c r="A395" s="25"/>
      <c r="B395" s="16"/>
      <c r="C395" s="7" t="s">
        <v>369</v>
      </c>
      <c r="D395" s="5"/>
      <c r="E395" s="5"/>
      <c r="F395" s="5"/>
      <c r="G395" s="5"/>
    </row>
    <row r="396" spans="1:7" ht="15" thickBot="1" thickTop="1">
      <c r="A396" s="45" t="s">
        <v>602</v>
      </c>
      <c r="B396" s="46"/>
      <c r="C396" s="47" t="s">
        <v>368</v>
      </c>
      <c r="D396" s="47">
        <f>SUM(D397+D404+D408+D410+D414+D419+D421)</f>
        <v>2401247</v>
      </c>
      <c r="E396" s="47">
        <f>SUM(E397+E404+E408+E410+E414+E419+E421)</f>
        <v>0</v>
      </c>
      <c r="F396" s="47">
        <f>SUM(F397+F404+F408+F410+F414+F419+F421)</f>
        <v>0</v>
      </c>
      <c r="G396" s="47">
        <f>SUM(G397+G404+G408+G410+G414+G419+G421)</f>
        <v>2401247</v>
      </c>
    </row>
    <row r="397" spans="1:7" ht="13.5" thickTop="1">
      <c r="A397" s="39" t="s">
        <v>605</v>
      </c>
      <c r="B397" s="40"/>
      <c r="C397" s="50" t="s">
        <v>606</v>
      </c>
      <c r="D397" s="50">
        <f>SUM(D398:D402)</f>
        <v>592340</v>
      </c>
      <c r="E397" s="50">
        <f>SUM(E398:E402)</f>
        <v>0</v>
      </c>
      <c r="F397" s="50">
        <f>SUM(F398:F402)</f>
        <v>0</v>
      </c>
      <c r="G397" s="50">
        <f>SUM(G398:G402)</f>
        <v>592340</v>
      </c>
    </row>
    <row r="398" spans="1:7" ht="12.75" hidden="1">
      <c r="A398" s="39"/>
      <c r="B398" s="16" t="s">
        <v>464</v>
      </c>
      <c r="C398" s="7" t="s">
        <v>475</v>
      </c>
      <c r="D398" s="5">
        <v>0</v>
      </c>
      <c r="E398" s="5">
        <v>0</v>
      </c>
      <c r="F398" s="5">
        <v>0</v>
      </c>
      <c r="G398" s="5">
        <v>0</v>
      </c>
    </row>
    <row r="399" spans="1:7" ht="12.75">
      <c r="A399" s="272"/>
      <c r="B399" s="273" t="s">
        <v>486</v>
      </c>
      <c r="C399" s="274" t="s">
        <v>304</v>
      </c>
      <c r="D399" s="5">
        <v>7000</v>
      </c>
      <c r="E399" s="5"/>
      <c r="F399" s="5"/>
      <c r="G399" s="5">
        <f>SUM(D399+E399-F399)</f>
        <v>7000</v>
      </c>
    </row>
    <row r="400" spans="1:7" ht="12.75">
      <c r="A400" s="49"/>
      <c r="B400" s="41" t="s">
        <v>465</v>
      </c>
      <c r="C400" s="42" t="s">
        <v>370</v>
      </c>
      <c r="D400" s="5">
        <v>31000</v>
      </c>
      <c r="E400" s="5"/>
      <c r="F400" s="5"/>
      <c r="G400" s="5">
        <f>SUM(D400+E400-F400)</f>
        <v>31000</v>
      </c>
    </row>
    <row r="401" spans="1:7" ht="12.75">
      <c r="A401" s="49"/>
      <c r="B401" s="41" t="s">
        <v>762</v>
      </c>
      <c r="C401" s="42" t="s">
        <v>303</v>
      </c>
      <c r="D401" s="5">
        <v>10000</v>
      </c>
      <c r="E401" s="5"/>
      <c r="F401" s="5"/>
      <c r="G401" s="5">
        <f>SUM(D401+E401-F401)</f>
        <v>10000</v>
      </c>
    </row>
    <row r="402" spans="1:7" ht="12.75">
      <c r="A402" s="49"/>
      <c r="B402" s="41" t="s">
        <v>418</v>
      </c>
      <c r="C402" s="42" t="s">
        <v>542</v>
      </c>
      <c r="D402" s="42">
        <f>SUM(D403:D403)</f>
        <v>544340</v>
      </c>
      <c r="E402" s="42">
        <f>SUM(E403:E403)</f>
        <v>0</v>
      </c>
      <c r="F402" s="42">
        <f>SUM(F403:F403)</f>
        <v>0</v>
      </c>
      <c r="G402" s="42">
        <f>SUM(G403:G403)</f>
        <v>544340</v>
      </c>
    </row>
    <row r="403" spans="1:7" ht="12.75">
      <c r="A403" s="49"/>
      <c r="B403" s="41" t="s">
        <v>473</v>
      </c>
      <c r="C403" s="42" t="s">
        <v>274</v>
      </c>
      <c r="D403" s="625">
        <v>544340</v>
      </c>
      <c r="E403" s="625"/>
      <c r="F403" s="625"/>
      <c r="G403" s="5">
        <f>SUM(D403+E403-F403)</f>
        <v>544340</v>
      </c>
    </row>
    <row r="404" spans="1:7" ht="12.75">
      <c r="A404" s="49" t="s">
        <v>607</v>
      </c>
      <c r="B404" s="41"/>
      <c r="C404" s="51" t="s">
        <v>775</v>
      </c>
      <c r="D404" s="51">
        <f>SUM(D405:D407)</f>
        <v>115000</v>
      </c>
      <c r="E404" s="51">
        <f>SUM(E405:E407)</f>
        <v>0</v>
      </c>
      <c r="F404" s="51">
        <f>SUM(F405:F407)</f>
        <v>0</v>
      </c>
      <c r="G404" s="51">
        <f>SUM(G405:G407)</f>
        <v>115000</v>
      </c>
    </row>
    <row r="405" spans="1:7" ht="12.75">
      <c r="A405" s="49"/>
      <c r="B405" s="41" t="s">
        <v>464</v>
      </c>
      <c r="C405" s="42" t="s">
        <v>759</v>
      </c>
      <c r="D405" s="5">
        <v>20000</v>
      </c>
      <c r="E405" s="5"/>
      <c r="F405" s="5"/>
      <c r="G405" s="5">
        <f>SUM(D405+E405-F405)</f>
        <v>20000</v>
      </c>
    </row>
    <row r="406" spans="1:7" ht="12.75">
      <c r="A406" s="49"/>
      <c r="B406" s="41" t="s">
        <v>473</v>
      </c>
      <c r="C406" s="42" t="s">
        <v>857</v>
      </c>
      <c r="D406" s="625">
        <v>30000</v>
      </c>
      <c r="E406" s="625"/>
      <c r="F406" s="625"/>
      <c r="G406" s="5">
        <f>SUM(D406+E406-F406)</f>
        <v>30000</v>
      </c>
    </row>
    <row r="407" spans="1:7" ht="12.75">
      <c r="A407" s="49"/>
      <c r="B407" s="41" t="s">
        <v>473</v>
      </c>
      <c r="C407" s="42" t="s">
        <v>859</v>
      </c>
      <c r="D407" s="625">
        <v>65000</v>
      </c>
      <c r="E407" s="625"/>
      <c r="F407" s="625"/>
      <c r="G407" s="5">
        <f>SUM(D407+E407-F407)</f>
        <v>65000</v>
      </c>
    </row>
    <row r="408" spans="1:7" ht="12.75">
      <c r="A408" s="22" t="s">
        <v>608</v>
      </c>
      <c r="B408" s="17"/>
      <c r="C408" s="11" t="s">
        <v>609</v>
      </c>
      <c r="D408" s="31">
        <f>SUM(D409)</f>
        <v>390000</v>
      </c>
      <c r="E408" s="31">
        <f>SUM(E409)</f>
        <v>0</v>
      </c>
      <c r="F408" s="31">
        <f>SUM(F409)</f>
        <v>0</v>
      </c>
      <c r="G408" s="31">
        <f>SUM(G409)</f>
        <v>390000</v>
      </c>
    </row>
    <row r="409" spans="1:7" ht="12.75">
      <c r="A409" s="25"/>
      <c r="B409" s="16" t="s">
        <v>465</v>
      </c>
      <c r="C409" s="7" t="s">
        <v>373</v>
      </c>
      <c r="D409" s="5">
        <v>390000</v>
      </c>
      <c r="E409" s="5"/>
      <c r="F409" s="5"/>
      <c r="G409" s="5">
        <f>SUM(D409+E409-F409)</f>
        <v>390000</v>
      </c>
    </row>
    <row r="410" spans="1:7" ht="12.75">
      <c r="A410" s="25" t="s">
        <v>610</v>
      </c>
      <c r="B410" s="16"/>
      <c r="C410" s="6" t="s">
        <v>611</v>
      </c>
      <c r="D410" s="128">
        <f>SUM(D411:D413)</f>
        <v>133000</v>
      </c>
      <c r="E410" s="128">
        <f>SUM(E411:E413)</f>
        <v>0</v>
      </c>
      <c r="F410" s="128">
        <f>SUM(F411:F413)</f>
        <v>0</v>
      </c>
      <c r="G410" s="128">
        <f>SUM(G411:G413)</f>
        <v>133000</v>
      </c>
    </row>
    <row r="411" spans="1:7" ht="12.75">
      <c r="A411" s="25"/>
      <c r="B411" s="16" t="s">
        <v>464</v>
      </c>
      <c r="C411" s="7" t="s">
        <v>475</v>
      </c>
      <c r="D411" s="5">
        <v>5000</v>
      </c>
      <c r="E411" s="5"/>
      <c r="F411" s="5"/>
      <c r="G411" s="5">
        <f>SUM(D411+E411-F411)</f>
        <v>5000</v>
      </c>
    </row>
    <row r="412" spans="1:7" ht="12.75">
      <c r="A412" s="25"/>
      <c r="B412" s="16" t="s">
        <v>486</v>
      </c>
      <c r="C412" s="7" t="s">
        <v>845</v>
      </c>
      <c r="D412" s="5">
        <v>4000</v>
      </c>
      <c r="E412" s="5"/>
      <c r="F412" s="5"/>
      <c r="G412" s="5">
        <f>SUM(D412+E412-F412)</f>
        <v>4000</v>
      </c>
    </row>
    <row r="413" spans="1:7" ht="12.75">
      <c r="A413" s="25"/>
      <c r="B413" s="16" t="s">
        <v>465</v>
      </c>
      <c r="C413" s="7" t="s">
        <v>848</v>
      </c>
      <c r="D413" s="5">
        <v>124000</v>
      </c>
      <c r="E413" s="5"/>
      <c r="F413" s="5"/>
      <c r="G413" s="5">
        <f>SUM(D413+E413-F413)</f>
        <v>124000</v>
      </c>
    </row>
    <row r="414" spans="1:7" ht="12.75">
      <c r="A414" s="25" t="s">
        <v>612</v>
      </c>
      <c r="B414" s="16"/>
      <c r="C414" s="6" t="s">
        <v>613</v>
      </c>
      <c r="D414" s="4">
        <f>SUM(D415:D418)</f>
        <v>612620</v>
      </c>
      <c r="E414" s="4">
        <f>SUM(E415:E418)</f>
        <v>0</v>
      </c>
      <c r="F414" s="4">
        <f>SUM(F415:F418)</f>
        <v>0</v>
      </c>
      <c r="G414" s="4">
        <f>SUM(G415:G418)</f>
        <v>612620</v>
      </c>
    </row>
    <row r="415" spans="1:7" ht="12.75">
      <c r="A415" s="25"/>
      <c r="B415" s="16" t="s">
        <v>464</v>
      </c>
      <c r="C415" s="7" t="s">
        <v>475</v>
      </c>
      <c r="D415" s="5">
        <v>2000</v>
      </c>
      <c r="E415" s="5"/>
      <c r="F415" s="5"/>
      <c r="G415" s="5">
        <f>SUM(D415+E415-F415)</f>
        <v>2000</v>
      </c>
    </row>
    <row r="416" spans="1:7" ht="12.75">
      <c r="A416" s="25"/>
      <c r="B416" s="16" t="s">
        <v>486</v>
      </c>
      <c r="C416" s="7" t="s">
        <v>172</v>
      </c>
      <c r="D416" s="5">
        <v>395000</v>
      </c>
      <c r="E416" s="5"/>
      <c r="F416" s="5"/>
      <c r="G416" s="5">
        <f>SUM(D416+E416-F416)</f>
        <v>395000</v>
      </c>
    </row>
    <row r="417" spans="1:7" ht="12.75">
      <c r="A417" s="25"/>
      <c r="B417" s="16" t="s">
        <v>468</v>
      </c>
      <c r="C417" s="7" t="s">
        <v>849</v>
      </c>
      <c r="D417" s="5">
        <v>190000</v>
      </c>
      <c r="E417" s="5"/>
      <c r="F417" s="5"/>
      <c r="G417" s="5">
        <f>SUM(D417+E417-F417)</f>
        <v>190000</v>
      </c>
    </row>
    <row r="418" spans="1:7" ht="12.75">
      <c r="A418" s="25"/>
      <c r="B418" s="16" t="s">
        <v>473</v>
      </c>
      <c r="C418" s="7" t="s">
        <v>858</v>
      </c>
      <c r="D418" s="625">
        <v>25620</v>
      </c>
      <c r="E418" s="625"/>
      <c r="F418" s="625"/>
      <c r="G418" s="5">
        <f>SUM(D418+E418-F418)</f>
        <v>25620</v>
      </c>
    </row>
    <row r="419" spans="1:7" ht="12.75">
      <c r="A419" s="25" t="s">
        <v>729</v>
      </c>
      <c r="B419" s="16"/>
      <c r="C419" s="4" t="s">
        <v>730</v>
      </c>
      <c r="D419" s="6">
        <f>D420</f>
        <v>18000</v>
      </c>
      <c r="E419" s="6">
        <f>E420</f>
        <v>0</v>
      </c>
      <c r="F419" s="6">
        <f>F420</f>
        <v>0</v>
      </c>
      <c r="G419" s="6">
        <f>G420</f>
        <v>18000</v>
      </c>
    </row>
    <row r="420" spans="1:7" ht="12.75">
      <c r="A420" s="25"/>
      <c r="B420" s="16" t="s">
        <v>307</v>
      </c>
      <c r="C420" s="7" t="s">
        <v>731</v>
      </c>
      <c r="D420" s="625">
        <v>18000</v>
      </c>
      <c r="E420" s="625"/>
      <c r="F420" s="625"/>
      <c r="G420" s="5">
        <f>SUM(D420+E420-F420)</f>
        <v>18000</v>
      </c>
    </row>
    <row r="421" spans="1:7" ht="12.75">
      <c r="A421" s="25" t="s">
        <v>614</v>
      </c>
      <c r="B421" s="16"/>
      <c r="C421" s="6" t="s">
        <v>426</v>
      </c>
      <c r="D421" s="4">
        <f>SUM(D422:D427)</f>
        <v>540287</v>
      </c>
      <c r="E421" s="4">
        <f>SUM(E422:E427)</f>
        <v>0</v>
      </c>
      <c r="F421" s="4">
        <f>SUM(F422:F427)</f>
        <v>0</v>
      </c>
      <c r="G421" s="4">
        <f>SUM(G422:G427)</f>
        <v>540287</v>
      </c>
    </row>
    <row r="422" spans="1:7" ht="12.75">
      <c r="A422" s="25"/>
      <c r="B422" s="16" t="s">
        <v>466</v>
      </c>
      <c r="C422" s="5" t="s">
        <v>48</v>
      </c>
      <c r="D422" s="5">
        <v>10000</v>
      </c>
      <c r="E422" s="5"/>
      <c r="F422" s="5"/>
      <c r="G422" s="5">
        <f>SUM(D422+E422-F422)</f>
        <v>10000</v>
      </c>
    </row>
    <row r="423" spans="1:7" ht="12.75">
      <c r="A423" s="25"/>
      <c r="B423" s="16" t="s">
        <v>464</v>
      </c>
      <c r="C423" s="7" t="s">
        <v>475</v>
      </c>
      <c r="D423" s="5">
        <v>2000</v>
      </c>
      <c r="E423" s="5"/>
      <c r="F423" s="5"/>
      <c r="G423" s="5">
        <f>SUM(D423+E423-F423)</f>
        <v>2000</v>
      </c>
    </row>
    <row r="424" spans="1:7" ht="12.75">
      <c r="A424" s="25"/>
      <c r="B424" s="16" t="s">
        <v>465</v>
      </c>
      <c r="C424" s="7" t="s">
        <v>305</v>
      </c>
      <c r="D424" s="5">
        <v>80000</v>
      </c>
      <c r="E424" s="5"/>
      <c r="F424" s="5"/>
      <c r="G424" s="5">
        <f>SUM(D424+E424-F424)</f>
        <v>80000</v>
      </c>
    </row>
    <row r="425" spans="1:7" ht="12.75">
      <c r="A425" s="25"/>
      <c r="B425" s="16" t="s">
        <v>465</v>
      </c>
      <c r="C425" s="7" t="s">
        <v>306</v>
      </c>
      <c r="D425" s="5">
        <v>53000</v>
      </c>
      <c r="E425" s="5"/>
      <c r="F425" s="5"/>
      <c r="G425" s="5">
        <f>SUM(D425+E425-F425)</f>
        <v>53000</v>
      </c>
    </row>
    <row r="426" spans="1:7" ht="12.75">
      <c r="A426" s="25"/>
      <c r="B426" s="16" t="s">
        <v>465</v>
      </c>
      <c r="C426" s="7" t="s">
        <v>748</v>
      </c>
      <c r="D426" s="5">
        <v>9380</v>
      </c>
      <c r="E426" s="5"/>
      <c r="F426" s="5"/>
      <c r="G426" s="5">
        <f>SUM(D426+E426-F426)</f>
        <v>9380</v>
      </c>
    </row>
    <row r="427" spans="1:7" ht="12.75">
      <c r="A427" s="25"/>
      <c r="B427" s="16"/>
      <c r="C427" s="7" t="s">
        <v>816</v>
      </c>
      <c r="D427" s="5">
        <f>SUM(D428:D429)</f>
        <v>385907</v>
      </c>
      <c r="E427" s="5">
        <f>SUM(E428:E429)</f>
        <v>0</v>
      </c>
      <c r="F427" s="5">
        <f>SUM(F428:F429)</f>
        <v>0</v>
      </c>
      <c r="G427" s="5">
        <f>SUM(G428:G429)</f>
        <v>385907</v>
      </c>
    </row>
    <row r="428" spans="1:7" ht="12.75">
      <c r="A428" s="25"/>
      <c r="B428" s="16" t="s">
        <v>473</v>
      </c>
      <c r="C428" s="7" t="s">
        <v>500</v>
      </c>
      <c r="D428" s="625">
        <v>100000</v>
      </c>
      <c r="E428" s="625"/>
      <c r="F428" s="625"/>
      <c r="G428" s="5">
        <f>SUM(D428+E428-F428)</f>
        <v>100000</v>
      </c>
    </row>
    <row r="429" spans="1:7" ht="13.5" thickBot="1">
      <c r="A429" s="25"/>
      <c r="B429" s="16" t="s">
        <v>473</v>
      </c>
      <c r="C429" s="7" t="s">
        <v>187</v>
      </c>
      <c r="D429" s="624">
        <v>285907</v>
      </c>
      <c r="E429" s="624"/>
      <c r="F429" s="624"/>
      <c r="G429" s="5">
        <f>SUM(D429+E429-F429)</f>
        <v>285907</v>
      </c>
    </row>
    <row r="430" spans="1:7" ht="15" thickBot="1" thickTop="1">
      <c r="A430" s="45" t="s">
        <v>603</v>
      </c>
      <c r="B430" s="46"/>
      <c r="C430" s="47" t="s">
        <v>604</v>
      </c>
      <c r="D430" s="47">
        <f>SUM(D431+D434+D438+D442+D444)</f>
        <v>1607722</v>
      </c>
      <c r="E430" s="47">
        <f>SUM(E431+E434+E438+E442+E444)</f>
        <v>0</v>
      </c>
      <c r="F430" s="47">
        <f>SUM(F431+F434+F438+F442+F444)</f>
        <v>0</v>
      </c>
      <c r="G430" s="47">
        <f>SUM(G431+G434+G438+G442+G444)</f>
        <v>1607722</v>
      </c>
    </row>
    <row r="431" spans="1:7" ht="13.5" thickTop="1">
      <c r="A431" s="481" t="s">
        <v>739</v>
      </c>
      <c r="B431" s="632"/>
      <c r="C431" s="37" t="s">
        <v>740</v>
      </c>
      <c r="D431" s="37">
        <f>D432</f>
        <v>12000</v>
      </c>
      <c r="E431" s="37">
        <f>E432</f>
        <v>0</v>
      </c>
      <c r="F431" s="37">
        <f>F432</f>
        <v>0</v>
      </c>
      <c r="G431" s="37">
        <f>G432</f>
        <v>12000</v>
      </c>
    </row>
    <row r="432" spans="1:7" ht="12.75">
      <c r="A432" s="152"/>
      <c r="B432" s="16" t="s">
        <v>591</v>
      </c>
      <c r="C432" s="7" t="s">
        <v>601</v>
      </c>
      <c r="D432" s="7">
        <v>12000</v>
      </c>
      <c r="E432" s="7"/>
      <c r="F432" s="7"/>
      <c r="G432" s="5">
        <f>SUM(D432+E432-F432)</f>
        <v>12000</v>
      </c>
    </row>
    <row r="433" spans="1:7" ht="12.75">
      <c r="A433" s="22"/>
      <c r="B433" s="14"/>
      <c r="C433" s="8" t="s">
        <v>369</v>
      </c>
      <c r="D433" s="48"/>
      <c r="E433" s="48"/>
      <c r="F433" s="48"/>
      <c r="G433" s="48"/>
    </row>
    <row r="434" spans="1:7" ht="12.75">
      <c r="A434" s="49" t="s">
        <v>615</v>
      </c>
      <c r="B434" s="41"/>
      <c r="C434" s="51" t="s">
        <v>616</v>
      </c>
      <c r="D434" s="51">
        <f>SUM(D435:D437)</f>
        <v>19000</v>
      </c>
      <c r="E434" s="51">
        <f>SUM(E435:E437)</f>
        <v>0</v>
      </c>
      <c r="F434" s="51">
        <f>SUM(F435:F437)</f>
        <v>0</v>
      </c>
      <c r="G434" s="51">
        <f>SUM(G435:G437)</f>
        <v>19000</v>
      </c>
    </row>
    <row r="435" spans="1:7" ht="12.75">
      <c r="A435" s="49"/>
      <c r="B435" s="41" t="s">
        <v>464</v>
      </c>
      <c r="C435" s="42" t="s">
        <v>160</v>
      </c>
      <c r="D435" s="5">
        <v>7248</v>
      </c>
      <c r="E435" s="5"/>
      <c r="F435" s="5"/>
      <c r="G435" s="5">
        <f>SUM(D435+E435-F435)</f>
        <v>7248</v>
      </c>
    </row>
    <row r="436" spans="1:7" ht="12.75">
      <c r="A436" s="49"/>
      <c r="B436" s="41" t="s">
        <v>468</v>
      </c>
      <c r="C436" s="42" t="s">
        <v>115</v>
      </c>
      <c r="D436" s="5">
        <v>1000</v>
      </c>
      <c r="E436" s="5"/>
      <c r="F436" s="5"/>
      <c r="G436" s="5">
        <f>SUM(D436+E436-F436)</f>
        <v>1000</v>
      </c>
    </row>
    <row r="437" spans="1:7" ht="12.75">
      <c r="A437" s="49"/>
      <c r="B437" s="41" t="s">
        <v>465</v>
      </c>
      <c r="C437" s="42" t="s">
        <v>540</v>
      </c>
      <c r="D437" s="5">
        <v>10752</v>
      </c>
      <c r="E437" s="5"/>
      <c r="F437" s="5"/>
      <c r="G437" s="5">
        <f>SUM(D437+E437-F437)</f>
        <v>10752</v>
      </c>
    </row>
    <row r="438" spans="1:7" ht="12.75">
      <c r="A438" s="25" t="s">
        <v>617</v>
      </c>
      <c r="B438" s="16"/>
      <c r="C438" s="6" t="s">
        <v>618</v>
      </c>
      <c r="D438" s="4">
        <f>SUM(D439:D441)</f>
        <v>939270</v>
      </c>
      <c r="E438" s="4">
        <f>SUM(E439:E441)</f>
        <v>0</v>
      </c>
      <c r="F438" s="4">
        <f>SUM(F439:F441)</f>
        <v>0</v>
      </c>
      <c r="G438" s="4">
        <f>SUM(G439:G441)</f>
        <v>939270</v>
      </c>
    </row>
    <row r="439" spans="1:7" ht="12.75">
      <c r="A439" s="25"/>
      <c r="B439" s="16" t="s">
        <v>794</v>
      </c>
      <c r="C439" s="7" t="s">
        <v>799</v>
      </c>
      <c r="D439" s="5">
        <v>584834</v>
      </c>
      <c r="E439" s="5"/>
      <c r="F439" s="5"/>
      <c r="G439" s="5">
        <f>SUM(D439+E439-F439)</f>
        <v>584834</v>
      </c>
    </row>
    <row r="440" spans="1:7" ht="12.75">
      <c r="A440" s="169"/>
      <c r="B440" s="14" t="s">
        <v>465</v>
      </c>
      <c r="C440" s="29" t="s">
        <v>233</v>
      </c>
      <c r="D440" s="30">
        <v>70000</v>
      </c>
      <c r="E440" s="30"/>
      <c r="F440" s="30"/>
      <c r="G440" s="5">
        <f>SUM(D440+E440-F440)</f>
        <v>70000</v>
      </c>
    </row>
    <row r="441" spans="1:7" ht="12.75">
      <c r="A441" s="152"/>
      <c r="B441" s="16" t="s">
        <v>112</v>
      </c>
      <c r="C441" s="7" t="s">
        <v>162</v>
      </c>
      <c r="D441" s="625">
        <v>284436</v>
      </c>
      <c r="E441" s="625"/>
      <c r="F441" s="625"/>
      <c r="G441" s="5">
        <f>SUM(D441+E441-F441)</f>
        <v>284436</v>
      </c>
    </row>
    <row r="442" spans="1:7" ht="12.75">
      <c r="A442" s="22" t="s">
        <v>619</v>
      </c>
      <c r="B442" s="511"/>
      <c r="C442" s="11" t="s">
        <v>438</v>
      </c>
      <c r="D442" s="31">
        <f>SUM(D443:D443)</f>
        <v>218916</v>
      </c>
      <c r="E442" s="31">
        <f>SUM(E443:E443)</f>
        <v>0</v>
      </c>
      <c r="F442" s="31">
        <f>SUM(F443:F443)</f>
        <v>0</v>
      </c>
      <c r="G442" s="31">
        <f>SUM(G443:G443)</f>
        <v>218916</v>
      </c>
    </row>
    <row r="443" spans="1:7" ht="12" customHeight="1">
      <c r="A443" s="25"/>
      <c r="B443" s="28" t="s">
        <v>794</v>
      </c>
      <c r="C443" s="29" t="s">
        <v>800</v>
      </c>
      <c r="D443" s="30">
        <v>218916</v>
      </c>
      <c r="E443" s="30"/>
      <c r="F443" s="30"/>
      <c r="G443" s="5">
        <f>SUM(D443+E443-F443)</f>
        <v>218916</v>
      </c>
    </row>
    <row r="444" spans="1:7" ht="12" customHeight="1">
      <c r="A444" s="152" t="s">
        <v>875</v>
      </c>
      <c r="B444" s="16"/>
      <c r="C444" s="6" t="s">
        <v>426</v>
      </c>
      <c r="D444" s="6">
        <f>SUM(D445:D446)</f>
        <v>418536</v>
      </c>
      <c r="E444" s="6">
        <f>SUM(E445:E446)</f>
        <v>0</v>
      </c>
      <c r="F444" s="6">
        <f>SUM(F445:F446)</f>
        <v>0</v>
      </c>
      <c r="G444" s="6">
        <f>SUM(G445:G446)</f>
        <v>418536</v>
      </c>
    </row>
    <row r="445" spans="1:7" ht="24" customHeight="1">
      <c r="A445" s="152"/>
      <c r="B445" s="16" t="s">
        <v>473</v>
      </c>
      <c r="C445" s="494" t="s">
        <v>826</v>
      </c>
      <c r="D445" s="624">
        <v>25000</v>
      </c>
      <c r="E445" s="624"/>
      <c r="F445" s="624"/>
      <c r="G445" s="5">
        <f>SUM(D445+E445-F445)</f>
        <v>25000</v>
      </c>
    </row>
    <row r="446" spans="1:7" ht="24" customHeight="1" thickBot="1">
      <c r="A446" s="152"/>
      <c r="B446" s="16" t="s">
        <v>473</v>
      </c>
      <c r="C446" s="494" t="s">
        <v>644</v>
      </c>
      <c r="D446" s="657">
        <v>393536</v>
      </c>
      <c r="E446" s="657"/>
      <c r="F446" s="657"/>
      <c r="G446" s="5">
        <f>SUM(D446+E446-F446)</f>
        <v>393536</v>
      </c>
    </row>
    <row r="447" spans="1:7" ht="15" thickBot="1" thickTop="1">
      <c r="A447" s="45" t="s">
        <v>620</v>
      </c>
      <c r="B447" s="46"/>
      <c r="C447" s="47" t="s">
        <v>447</v>
      </c>
      <c r="D447" s="47">
        <f>SUM(D448+D466+D469)</f>
        <v>841505</v>
      </c>
      <c r="E447" s="47">
        <f>SUM(E448+E466+E469)</f>
        <v>0</v>
      </c>
      <c r="F447" s="47">
        <f>SUM(F448+F466+F469)</f>
        <v>0</v>
      </c>
      <c r="G447" s="47">
        <f>SUM(G448+G466+G469)</f>
        <v>841505</v>
      </c>
    </row>
    <row r="448" spans="1:7" ht="13.5" thickTop="1">
      <c r="A448" s="140" t="s">
        <v>621</v>
      </c>
      <c r="B448" s="17"/>
      <c r="C448" s="11" t="s">
        <v>448</v>
      </c>
      <c r="D448" s="31">
        <f>SUM(D449:D464)</f>
        <v>632905</v>
      </c>
      <c r="E448" s="31">
        <f>SUM(E449:E464)</f>
        <v>0</v>
      </c>
      <c r="F448" s="31">
        <f>SUM(F449:F464)</f>
        <v>0</v>
      </c>
      <c r="G448" s="31">
        <f>SUM(G449:G464)</f>
        <v>632905</v>
      </c>
    </row>
    <row r="449" spans="1:7" ht="12.75">
      <c r="A449" s="25"/>
      <c r="B449" s="16" t="s">
        <v>515</v>
      </c>
      <c r="C449" s="7" t="s">
        <v>113</v>
      </c>
      <c r="D449" s="5">
        <v>1796</v>
      </c>
      <c r="E449" s="5"/>
      <c r="F449" s="5"/>
      <c r="G449" s="5">
        <f aca="true" t="shared" si="18" ref="G449:G463">SUM(D449+E449-F449)</f>
        <v>1796</v>
      </c>
    </row>
    <row r="450" spans="1:7" ht="12.75">
      <c r="A450" s="25"/>
      <c r="B450" s="16" t="s">
        <v>517</v>
      </c>
      <c r="C450" s="7" t="s">
        <v>539</v>
      </c>
      <c r="D450" s="5">
        <v>310919</v>
      </c>
      <c r="E450" s="5"/>
      <c r="F450" s="5"/>
      <c r="G450" s="5">
        <f t="shared" si="18"/>
        <v>310919</v>
      </c>
    </row>
    <row r="451" spans="1:7" ht="12.75">
      <c r="A451" s="25"/>
      <c r="B451" s="16" t="s">
        <v>518</v>
      </c>
      <c r="C451" s="7" t="s">
        <v>429</v>
      </c>
      <c r="D451" s="5">
        <v>21100</v>
      </c>
      <c r="E451" s="5"/>
      <c r="F451" s="5"/>
      <c r="G451" s="5">
        <f t="shared" si="18"/>
        <v>21100</v>
      </c>
    </row>
    <row r="452" spans="1:7" ht="12.75">
      <c r="A452" s="25"/>
      <c r="B452" s="16" t="s">
        <v>469</v>
      </c>
      <c r="C452" s="7" t="s">
        <v>381</v>
      </c>
      <c r="D452" s="5">
        <v>58216</v>
      </c>
      <c r="E452" s="5"/>
      <c r="F452" s="5"/>
      <c r="G452" s="5">
        <f t="shared" si="18"/>
        <v>58216</v>
      </c>
    </row>
    <row r="453" spans="1:7" ht="12.75">
      <c r="A453" s="25"/>
      <c r="B453" s="16" t="s">
        <v>470</v>
      </c>
      <c r="C453" s="7" t="s">
        <v>257</v>
      </c>
      <c r="D453" s="5">
        <v>8044</v>
      </c>
      <c r="E453" s="5"/>
      <c r="F453" s="5"/>
      <c r="G453" s="5">
        <f t="shared" si="18"/>
        <v>8044</v>
      </c>
    </row>
    <row r="454" spans="1:7" ht="12.75">
      <c r="A454" s="25"/>
      <c r="B454" s="16" t="s">
        <v>464</v>
      </c>
      <c r="C454" s="7" t="s">
        <v>475</v>
      </c>
      <c r="D454" s="5">
        <v>55647</v>
      </c>
      <c r="E454" s="5"/>
      <c r="F454" s="5"/>
      <c r="G454" s="5">
        <f t="shared" si="18"/>
        <v>55647</v>
      </c>
    </row>
    <row r="455" spans="1:7" ht="12.75">
      <c r="A455" s="25"/>
      <c r="B455" s="16" t="s">
        <v>464</v>
      </c>
      <c r="C455" s="7" t="s">
        <v>736</v>
      </c>
      <c r="D455" s="5">
        <v>32500</v>
      </c>
      <c r="E455" s="5"/>
      <c r="F455" s="5"/>
      <c r="G455" s="5">
        <f t="shared" si="18"/>
        <v>32500</v>
      </c>
    </row>
    <row r="456" spans="1:7" ht="12.75">
      <c r="A456" s="25"/>
      <c r="B456" s="16" t="s">
        <v>486</v>
      </c>
      <c r="C456" s="7" t="s">
        <v>250</v>
      </c>
      <c r="D456" s="5">
        <v>27060</v>
      </c>
      <c r="E456" s="5"/>
      <c r="F456" s="5"/>
      <c r="G456" s="5">
        <f t="shared" si="18"/>
        <v>27060</v>
      </c>
    </row>
    <row r="457" spans="1:7" ht="12.75">
      <c r="A457" s="25"/>
      <c r="B457" s="16" t="s">
        <v>850</v>
      </c>
      <c r="C457" s="7" t="s">
        <v>524</v>
      </c>
      <c r="D457" s="5">
        <v>1545</v>
      </c>
      <c r="E457" s="5"/>
      <c r="F457" s="5"/>
      <c r="G457" s="5">
        <f t="shared" si="18"/>
        <v>1545</v>
      </c>
    </row>
    <row r="458" spans="1:7" ht="12.75">
      <c r="A458" s="25"/>
      <c r="B458" s="16" t="s">
        <v>243</v>
      </c>
      <c r="C458" s="7" t="s">
        <v>244</v>
      </c>
      <c r="D458" s="5">
        <v>495</v>
      </c>
      <c r="E458" s="5"/>
      <c r="F458" s="5"/>
      <c r="G458" s="5">
        <f t="shared" si="18"/>
        <v>495</v>
      </c>
    </row>
    <row r="459" spans="1:7" ht="12.75">
      <c r="A459" s="25"/>
      <c r="B459" s="16" t="s">
        <v>844</v>
      </c>
      <c r="C459" s="7" t="s">
        <v>540</v>
      </c>
      <c r="D459" s="5">
        <v>53420</v>
      </c>
      <c r="E459" s="5"/>
      <c r="F459" s="5"/>
      <c r="G459" s="5">
        <f t="shared" si="18"/>
        <v>53420</v>
      </c>
    </row>
    <row r="460" spans="1:7" ht="12.75">
      <c r="A460" s="25"/>
      <c r="B460" s="16" t="s">
        <v>520</v>
      </c>
      <c r="C460" s="7" t="s">
        <v>437</v>
      </c>
      <c r="D460" s="5">
        <v>2972</v>
      </c>
      <c r="E460" s="5"/>
      <c r="F460" s="5"/>
      <c r="G460" s="5">
        <f t="shared" si="18"/>
        <v>2972</v>
      </c>
    </row>
    <row r="461" spans="1:7" ht="12.75">
      <c r="A461" s="25"/>
      <c r="B461" s="16" t="s">
        <v>525</v>
      </c>
      <c r="C461" s="7" t="s">
        <v>851</v>
      </c>
      <c r="D461" s="5">
        <v>5253</v>
      </c>
      <c r="E461" s="5"/>
      <c r="F461" s="5"/>
      <c r="G461" s="5">
        <f t="shared" si="18"/>
        <v>5253</v>
      </c>
    </row>
    <row r="462" spans="1:7" ht="12.75">
      <c r="A462" s="25"/>
      <c r="B462" s="16" t="s">
        <v>521</v>
      </c>
      <c r="C462" s="7" t="s">
        <v>450</v>
      </c>
      <c r="D462" s="5">
        <v>9281</v>
      </c>
      <c r="E462" s="5"/>
      <c r="F462" s="5"/>
      <c r="G462" s="5">
        <f t="shared" si="18"/>
        <v>9281</v>
      </c>
    </row>
    <row r="463" spans="1:7" ht="12.75">
      <c r="A463" s="25"/>
      <c r="B463" s="16" t="s">
        <v>215</v>
      </c>
      <c r="C463" s="7" t="s">
        <v>640</v>
      </c>
      <c r="D463" s="5">
        <v>34657</v>
      </c>
      <c r="E463" s="5"/>
      <c r="F463" s="5"/>
      <c r="G463" s="5">
        <f t="shared" si="18"/>
        <v>34657</v>
      </c>
    </row>
    <row r="464" spans="1:7" ht="12.75">
      <c r="A464" s="25"/>
      <c r="B464" s="16" t="s">
        <v>418</v>
      </c>
      <c r="C464" s="7" t="s">
        <v>542</v>
      </c>
      <c r="D464" s="5">
        <f>SUM(D465:D465)</f>
        <v>10000</v>
      </c>
      <c r="E464" s="5">
        <f>SUM(E465:E465)</f>
        <v>0</v>
      </c>
      <c r="F464" s="5">
        <f>SUM(F465:F465)</f>
        <v>0</v>
      </c>
      <c r="G464" s="5">
        <f>SUM(G465:G465)</f>
        <v>10000</v>
      </c>
    </row>
    <row r="465" spans="1:7" ht="12.75">
      <c r="A465" s="25"/>
      <c r="B465" s="16" t="s">
        <v>593</v>
      </c>
      <c r="C465" s="7" t="s">
        <v>865</v>
      </c>
      <c r="D465" s="625">
        <v>10000</v>
      </c>
      <c r="E465" s="625"/>
      <c r="F465" s="625"/>
      <c r="G465" s="5">
        <f>SUM(D465+E465-F465)</f>
        <v>10000</v>
      </c>
    </row>
    <row r="466" spans="1:7" ht="12.75">
      <c r="A466" s="25" t="s">
        <v>622</v>
      </c>
      <c r="B466" s="16"/>
      <c r="C466" s="4" t="s">
        <v>623</v>
      </c>
      <c r="D466" s="4">
        <f>SUM(D467)</f>
        <v>108600</v>
      </c>
      <c r="E466" s="4">
        <f>SUM(E467)</f>
        <v>0</v>
      </c>
      <c r="F466" s="4">
        <f>SUM(F467)</f>
        <v>0</v>
      </c>
      <c r="G466" s="4">
        <f>SUM(G467)</f>
        <v>108600</v>
      </c>
    </row>
    <row r="467" spans="1:7" ht="12.75">
      <c r="A467" s="25"/>
      <c r="B467" s="16" t="s">
        <v>591</v>
      </c>
      <c r="C467" s="7" t="s">
        <v>601</v>
      </c>
      <c r="D467" s="5">
        <v>108600</v>
      </c>
      <c r="E467" s="5"/>
      <c r="F467" s="5"/>
      <c r="G467" s="5">
        <f>SUM(D467+E467-F467)</f>
        <v>108600</v>
      </c>
    </row>
    <row r="468" spans="1:7" ht="12.75">
      <c r="A468" s="25"/>
      <c r="B468" s="16"/>
      <c r="C468" s="7" t="s">
        <v>369</v>
      </c>
      <c r="D468" s="5"/>
      <c r="E468" s="5"/>
      <c r="F468" s="5"/>
      <c r="G468" s="5"/>
    </row>
    <row r="469" spans="1:7" ht="12.75">
      <c r="A469" s="25" t="s">
        <v>624</v>
      </c>
      <c r="B469" s="16" t="s">
        <v>418</v>
      </c>
      <c r="C469" s="4" t="s">
        <v>426</v>
      </c>
      <c r="D469" s="4">
        <f>SUM(D470:D470)</f>
        <v>100000</v>
      </c>
      <c r="E469" s="4">
        <f>SUM(E470:E470)</f>
        <v>0</v>
      </c>
      <c r="F469" s="4">
        <f>SUM(F470:F470)</f>
        <v>0</v>
      </c>
      <c r="G469" s="4">
        <f>SUM(G470:G470)</f>
        <v>100000</v>
      </c>
    </row>
    <row r="470" spans="1:7" ht="26.25" thickBot="1">
      <c r="A470" s="25"/>
      <c r="B470" s="16" t="s">
        <v>473</v>
      </c>
      <c r="C470" s="525" t="s">
        <v>798</v>
      </c>
      <c r="D470" s="625">
        <v>100000</v>
      </c>
      <c r="E470" s="625"/>
      <c r="F470" s="625"/>
      <c r="G470" s="5">
        <f>SUM(D470+E470-F470)</f>
        <v>100000</v>
      </c>
    </row>
    <row r="471" spans="1:7" s="162" customFormat="1" ht="15" thickBot="1" thickTop="1">
      <c r="A471" s="45"/>
      <c r="B471" s="46"/>
      <c r="C471" s="47" t="s">
        <v>348</v>
      </c>
      <c r="D471" s="47">
        <f>SUM(D10+D32+D35+D49+D58+D70+D82+D142+D145+D170+D184+D190+D198+D286+D303+D374+D379+D396+D430+D447)</f>
        <v>40051661</v>
      </c>
      <c r="E471" s="47">
        <f>SUM(E10+E32+E35+E49+E58+E70+E82+E142+E145+E170+E184+E190+E198+E286+E303+E374+E379+E396+E430+E447)</f>
        <v>392641</v>
      </c>
      <c r="F471" s="47">
        <f>SUM(F10+F32+F35+F49+F58+F70+F82+F142+F145+F170+F184+F190+F198+F286+F303+F374+F379+F396+F430+F447)</f>
        <v>241044</v>
      </c>
      <c r="G471" s="47">
        <f>SUM(G10+G32+G35+G49+G58+G70+G82+G142+G145+G170+G184+G190+G198+G286+G303+G374+G379+G396+G430+G447)</f>
        <v>40203258</v>
      </c>
    </row>
    <row r="472" spans="1:7" ht="15" thickTop="1">
      <c r="A472" s="19"/>
      <c r="B472" s="19"/>
      <c r="C472" s="149" t="s">
        <v>146</v>
      </c>
      <c r="D472" s="149">
        <f>SUM(D85:D89,D108:D113,D175:D179,D202:D205,D223:D226,D241:D244,D256:D259,D278:D281,D308:D311,D324:D328,D351:D355,D382:D385,D450:D453)</f>
        <v>15266936</v>
      </c>
      <c r="E472" s="149">
        <f>SUM(E85:E89,E108:E113,E175:E179,E202:E205,E223:E226,E241:E244,E256:E259,E278:E281,E308:E311,E324:E328,E351:E355,E382:E385,E450:E453)</f>
        <v>3353</v>
      </c>
      <c r="F472" s="149">
        <f>SUM(F85:F89,F108:F113,F175:F179,F202:F205,F223:F226,F241:F244,F256:F259,F278:F281,F308:F311,F324:F328,F351:F355,F382:F385,F450:F453)</f>
        <v>895</v>
      </c>
      <c r="G472" s="149">
        <f>SUM(G85:G89,G108:G113,G175:G179,G202:G205,G223:G226,G241:G244,G256:G259,G278:G281,G308:G311,G324:G328,G351:G355,G382:G385,G450:G453)</f>
        <v>15269394</v>
      </c>
    </row>
    <row r="473" spans="1:7" ht="14.25">
      <c r="A473" s="19"/>
      <c r="B473" s="19"/>
      <c r="C473" s="149" t="s">
        <v>905</v>
      </c>
      <c r="D473" s="149">
        <f>SUM(D115+D139+D180+D260+D269+D291+D329+D357)</f>
        <v>60005</v>
      </c>
      <c r="E473" s="149">
        <f>SUM(E115+E139+E180+E260+E269+E291+E329+E357)</f>
        <v>8720</v>
      </c>
      <c r="F473" s="149">
        <f>SUM(F115+F139+F180+F260+F269+F291+F329+F357)</f>
        <v>0</v>
      </c>
      <c r="G473" s="149">
        <f>SUM(G115+G139+G180+G260+G269+G291+G329+G357)</f>
        <v>68725</v>
      </c>
    </row>
    <row r="474" spans="1:7" ht="14.25">
      <c r="A474" s="19"/>
      <c r="B474" s="19"/>
      <c r="C474" s="147" t="s">
        <v>714</v>
      </c>
      <c r="D474" s="147">
        <f>SUM(D18,D34,D37,D44,D56:D57,D64,D67,D79:D79,D131,D158,D197,D219,D237,D298:D299,D302,D367,D378,D402,D406:D407,D418,D420,D427,D441,D444,D464,D470:D470)</f>
        <v>7951795</v>
      </c>
      <c r="E474" s="147">
        <f>SUM(E18,E34,E37,E44,E56:E57,E64,E67,E79:E79,E131,E158,E197,E219,E237,E298:E299,E302,E367,E378,E402,E406:E407,E418,E420,E427,E441,E444,E464,E470:E470)</f>
        <v>70000</v>
      </c>
      <c r="F474" s="147">
        <f>SUM(F18,F34,F37,F44,F56:F57,F64,F67,F79:F79,F131,F158,F197,F219,F237,F298:F299,F302,F367,F378,F402,F406:F407,F418,F420,F427,F441,F444,F464,F470:F470)</f>
        <v>70000</v>
      </c>
      <c r="G474" s="147">
        <f>SUM(G18,G34,G37,G44,G56:G57,G64,G67,G79:G79,G131,G158,G197,G219,G237,G298:G299,G302,G367,G378,G402,G406:G407,G418,G420,G427,G441,G444,G464,G470:G470)</f>
        <v>7951795</v>
      </c>
    </row>
    <row r="475" spans="1:7" ht="14.25">
      <c r="A475" s="19"/>
      <c r="B475" s="19"/>
      <c r="C475" s="147" t="s">
        <v>785</v>
      </c>
      <c r="D475" s="150">
        <f>SUM(D28+D30+D51+D60+D147+D149+D168+D200+D239+D288+D376+D394+D432+D439+D443+D467)</f>
        <v>1318062</v>
      </c>
      <c r="E475" s="150">
        <f>SUM(E28+E30+E51+E60+E147+E149+E168+E200+E239+E288+E376+E394+E432+E439+E443+E467)</f>
        <v>3189</v>
      </c>
      <c r="F475" s="150">
        <f>SUM(F28+F30+F51+F60+F147+F149+F168+F200+F239+F288+F376+F394+F432+F439+F443+F467)</f>
        <v>0</v>
      </c>
      <c r="G475" s="150">
        <f>SUM(G28+G30+G51+G60+G147+G149+G168+G200+G239+G288+G376+G394+G432+G439+G443+G467)</f>
        <v>1321251</v>
      </c>
    </row>
    <row r="476" spans="3:7" ht="12.75">
      <c r="C476" s="148" t="s">
        <v>786</v>
      </c>
      <c r="D476" s="147">
        <f>SUM(D51+D168+D288+D376+D394+D432+D467)</f>
        <v>258412</v>
      </c>
      <c r="E476" s="147">
        <f>SUM(E51+E168+E288+E376+E394+E432+E467)</f>
        <v>3189</v>
      </c>
      <c r="F476" s="147">
        <f>SUM(F51+F168+F288+F376+F394+F432+F467)</f>
        <v>0</v>
      </c>
      <c r="G476" s="147">
        <f>SUM(G51+G168+G288+G376+G394+G432+G467)</f>
        <v>261601</v>
      </c>
    </row>
    <row r="477" spans="3:7" ht="12.75">
      <c r="C477" s="148" t="s">
        <v>824</v>
      </c>
      <c r="D477" s="147">
        <f>SUM(D186)</f>
        <v>304678</v>
      </c>
      <c r="E477" s="147">
        <f>SUM(E186)</f>
        <v>0</v>
      </c>
      <c r="F477" s="147">
        <f>SUM(F186)</f>
        <v>0</v>
      </c>
      <c r="G477" s="147">
        <f>SUM(G186)</f>
        <v>304678</v>
      </c>
    </row>
    <row r="478" spans="3:7" ht="13.5" thickBot="1">
      <c r="C478" s="148" t="s">
        <v>825</v>
      </c>
      <c r="D478" s="147">
        <f>SUM(D188)</f>
        <v>263200</v>
      </c>
      <c r="E478" s="147">
        <f>SUM(E188)</f>
        <v>0</v>
      </c>
      <c r="F478" s="147">
        <f>SUM(F188)</f>
        <v>0</v>
      </c>
      <c r="G478" s="147">
        <f>SUM(G188)</f>
        <v>263200</v>
      </c>
    </row>
    <row r="479" spans="2:7" ht="13.5" thickTop="1">
      <c r="B479" s="122" t="s">
        <v>418</v>
      </c>
      <c r="C479" s="202" t="s">
        <v>803</v>
      </c>
      <c r="D479" s="203">
        <f>SUM(D480:D481)</f>
        <v>2364677</v>
      </c>
      <c r="E479" s="203">
        <f>SUM(E480:E481)</f>
        <v>0</v>
      </c>
      <c r="F479" s="203">
        <f>SUM(F480:F481)</f>
        <v>0</v>
      </c>
      <c r="G479" s="203">
        <f>SUM(G480:G481)</f>
        <v>2364677</v>
      </c>
    </row>
    <row r="480" spans="2:7" ht="12.75">
      <c r="B480" s="122" t="s">
        <v>787</v>
      </c>
      <c r="C480" s="204" t="s">
        <v>804</v>
      </c>
      <c r="D480" s="205">
        <v>1891656</v>
      </c>
      <c r="E480" s="205"/>
      <c r="F480" s="205"/>
      <c r="G480" s="205">
        <v>1891656</v>
      </c>
    </row>
    <row r="481" spans="2:7" ht="13.5" thickBot="1">
      <c r="B481" s="122" t="s">
        <v>787</v>
      </c>
      <c r="C481" s="197" t="s">
        <v>805</v>
      </c>
      <c r="D481" s="198">
        <v>473021</v>
      </c>
      <c r="E481" s="198"/>
      <c r="F481" s="198"/>
      <c r="G481" s="198">
        <v>473021</v>
      </c>
    </row>
    <row r="482" spans="2:7" ht="14.25" thickBot="1" thickTop="1">
      <c r="B482" s="122"/>
      <c r="C482" s="206" t="s">
        <v>904</v>
      </c>
      <c r="D482" s="207">
        <f>SUM(D471+D479)</f>
        <v>42416338</v>
      </c>
      <c r="E482" s="207">
        <f>SUM(E471+E479)</f>
        <v>392641</v>
      </c>
      <c r="F482" s="207">
        <f>SUM(F471+F479)</f>
        <v>241044</v>
      </c>
      <c r="G482" s="207">
        <f>SUM(G471+G479)</f>
        <v>42567935</v>
      </c>
    </row>
    <row r="483" spans="1:3" ht="13.5" thickTop="1">
      <c r="A483" s="20" t="s">
        <v>418</v>
      </c>
      <c r="B483" s="122"/>
      <c r="C483" s="54" t="s">
        <v>418</v>
      </c>
    </row>
    <row r="484" ht="12.75">
      <c r="C484" t="s">
        <v>418</v>
      </c>
    </row>
    <row r="485" ht="12.75">
      <c r="C485" t="s">
        <v>418</v>
      </c>
    </row>
  </sheetData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  <rowBreaks count="2" manualBreakCount="2">
    <brk id="63" max="6" man="1"/>
    <brk id="12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C1" sqref="C1"/>
    </sheetView>
  </sheetViews>
  <sheetFormatPr defaultColWidth="9.00390625" defaultRowHeight="12.75"/>
  <cols>
    <col min="1" max="1" width="5.25390625" style="20" customWidth="1"/>
    <col min="2" max="2" width="4.875" style="12" customWidth="1"/>
    <col min="3" max="3" width="43.25390625" style="0" customWidth="1"/>
    <col min="4" max="4" width="14.75390625" style="0" customWidth="1"/>
  </cols>
  <sheetData>
    <row r="1" spans="1:3" ht="15">
      <c r="A1" s="20" t="s">
        <v>418</v>
      </c>
      <c r="C1" s="164" t="s">
        <v>996</v>
      </c>
    </row>
    <row r="2" spans="1:3" ht="12.75">
      <c r="A2" s="20" t="s">
        <v>418</v>
      </c>
      <c r="C2" s="163" t="s">
        <v>871</v>
      </c>
    </row>
    <row r="3" spans="1:3" ht="12.75">
      <c r="A3" s="20" t="s">
        <v>418</v>
      </c>
      <c r="C3" s="177" t="s">
        <v>940</v>
      </c>
    </row>
    <row r="4" ht="12.75">
      <c r="C4" s="177"/>
    </row>
    <row r="5" ht="12.75">
      <c r="C5" s="52" t="s">
        <v>993</v>
      </c>
    </row>
    <row r="6" ht="12.75">
      <c r="C6" s="52" t="s">
        <v>994</v>
      </c>
    </row>
    <row r="7" ht="13.5" thickBot="1">
      <c r="C7" s="52" t="s">
        <v>995</v>
      </c>
    </row>
    <row r="8" spans="1:4" ht="13.5" thickTop="1">
      <c r="A8" s="21" t="s">
        <v>414</v>
      </c>
      <c r="B8" s="13"/>
      <c r="C8" s="1" t="s">
        <v>415</v>
      </c>
      <c r="D8" s="1" t="s">
        <v>580</v>
      </c>
    </row>
    <row r="9" spans="1:4" ht="12.75">
      <c r="A9" s="22" t="s">
        <v>416</v>
      </c>
      <c r="B9" s="14"/>
      <c r="C9" s="2" t="s">
        <v>417</v>
      </c>
      <c r="D9" s="2" t="s">
        <v>828</v>
      </c>
    </row>
    <row r="10" spans="1:4" ht="12.75">
      <c r="A10" s="22"/>
      <c r="B10" s="14" t="s">
        <v>829</v>
      </c>
      <c r="C10" s="48"/>
      <c r="D10" s="2" t="s">
        <v>572</v>
      </c>
    </row>
    <row r="11" spans="1:4" ht="13.5" thickBot="1">
      <c r="A11" s="22"/>
      <c r="B11" s="14"/>
      <c r="C11" s="48"/>
      <c r="D11" s="2" t="s">
        <v>536</v>
      </c>
    </row>
    <row r="12" spans="1:4" ht="14.25" thickBot="1" thickTop="1">
      <c r="A12" s="32" t="s">
        <v>493</v>
      </c>
      <c r="B12" s="33"/>
      <c r="C12" s="34" t="s">
        <v>494</v>
      </c>
      <c r="D12" s="35">
        <f>SUM(D13)</f>
        <v>140770</v>
      </c>
    </row>
    <row r="13" spans="1:4" ht="13.5" thickTop="1">
      <c r="A13" s="140" t="s">
        <v>495</v>
      </c>
      <c r="B13" s="141"/>
      <c r="C13" s="142" t="s">
        <v>449</v>
      </c>
      <c r="D13" s="143">
        <f>SUM(D14)</f>
        <v>140770</v>
      </c>
    </row>
    <row r="14" spans="1:4" ht="13.5" thickBot="1">
      <c r="A14" s="152"/>
      <c r="B14" s="16" t="s">
        <v>517</v>
      </c>
      <c r="C14" s="7" t="s">
        <v>853</v>
      </c>
      <c r="D14" s="7">
        <v>140770</v>
      </c>
    </row>
    <row r="15" spans="1:4" ht="39.75" thickBot="1" thickTop="1">
      <c r="A15" s="32" t="s">
        <v>727</v>
      </c>
      <c r="B15" s="33"/>
      <c r="C15" s="34" t="s">
        <v>833</v>
      </c>
      <c r="D15" s="35">
        <f>SUM(D16)</f>
        <v>3485</v>
      </c>
    </row>
    <row r="16" spans="1:4" ht="26.25" thickTop="1">
      <c r="A16" s="275" t="s">
        <v>728</v>
      </c>
      <c r="B16" s="276"/>
      <c r="C16" s="277" t="s">
        <v>866</v>
      </c>
      <c r="D16" s="278">
        <v>3485</v>
      </c>
    </row>
    <row r="17" spans="1:4" ht="13.5" thickBot="1">
      <c r="A17" s="169"/>
      <c r="B17" s="170" t="s">
        <v>464</v>
      </c>
      <c r="C17" s="171" t="s">
        <v>475</v>
      </c>
      <c r="D17" s="172">
        <v>3485</v>
      </c>
    </row>
    <row r="18" spans="1:4" ht="14.25" thickBot="1" thickTop="1">
      <c r="A18" s="663" t="s">
        <v>541</v>
      </c>
      <c r="B18" s="664"/>
      <c r="C18" s="662" t="s">
        <v>774</v>
      </c>
      <c r="D18" s="662">
        <f>SUM(D20:D20)</f>
        <v>300</v>
      </c>
    </row>
    <row r="19" spans="1:4" ht="13.5" thickTop="1">
      <c r="A19" s="481" t="s">
        <v>546</v>
      </c>
      <c r="B19" s="482"/>
      <c r="C19" s="483" t="s">
        <v>452</v>
      </c>
      <c r="D19" s="483"/>
    </row>
    <row r="20" spans="1:4" ht="13.5" thickBot="1">
      <c r="A20" s="25"/>
      <c r="B20" s="16" t="s">
        <v>465</v>
      </c>
      <c r="C20" s="7" t="s">
        <v>540</v>
      </c>
      <c r="D20" s="5">
        <v>300</v>
      </c>
    </row>
    <row r="21" spans="1:4" ht="15" thickBot="1" thickTop="1">
      <c r="A21" s="45" t="s">
        <v>513</v>
      </c>
      <c r="B21" s="46"/>
      <c r="C21" s="47" t="s">
        <v>264</v>
      </c>
      <c r="D21" s="47">
        <f>SUM(D22+D38+D53+D55+D58)</f>
        <v>6176000</v>
      </c>
    </row>
    <row r="22" spans="1:4" ht="13.5" thickTop="1">
      <c r="A22" s="22" t="s">
        <v>265</v>
      </c>
      <c r="B22" s="17"/>
      <c r="C22" s="11" t="s">
        <v>585</v>
      </c>
      <c r="D22" s="31">
        <f>SUM(D23:D37)</f>
        <v>489000</v>
      </c>
    </row>
    <row r="23" spans="1:4" ht="12.75">
      <c r="A23" s="25"/>
      <c r="B23" s="16" t="s">
        <v>515</v>
      </c>
      <c r="C23" s="7" t="s">
        <v>852</v>
      </c>
      <c r="D23" s="5">
        <v>751</v>
      </c>
    </row>
    <row r="24" spans="1:4" ht="12.75">
      <c r="A24" s="25"/>
      <c r="B24" s="16" t="s">
        <v>517</v>
      </c>
      <c r="C24" s="7" t="s">
        <v>539</v>
      </c>
      <c r="D24" s="5">
        <v>269487</v>
      </c>
    </row>
    <row r="25" spans="1:4" ht="12.75">
      <c r="A25" s="25"/>
      <c r="B25" s="16" t="s">
        <v>518</v>
      </c>
      <c r="C25" s="7" t="s">
        <v>429</v>
      </c>
      <c r="D25" s="5">
        <v>19370</v>
      </c>
    </row>
    <row r="26" spans="1:4" ht="12.75">
      <c r="A26" s="25"/>
      <c r="B26" s="16" t="s">
        <v>469</v>
      </c>
      <c r="C26" s="7" t="s">
        <v>424</v>
      </c>
      <c r="D26" s="5">
        <v>51214</v>
      </c>
    </row>
    <row r="27" spans="1:4" ht="12.75">
      <c r="A27" s="25"/>
      <c r="B27" s="16" t="s">
        <v>470</v>
      </c>
      <c r="C27" s="7" t="s">
        <v>257</v>
      </c>
      <c r="D27" s="5">
        <v>7077</v>
      </c>
    </row>
    <row r="28" spans="1:4" ht="12.75">
      <c r="A28" s="25"/>
      <c r="B28" s="16" t="s">
        <v>464</v>
      </c>
      <c r="C28" s="7" t="s">
        <v>475</v>
      </c>
      <c r="D28" s="5">
        <v>38719</v>
      </c>
    </row>
    <row r="29" spans="1:4" ht="12.75">
      <c r="A29" s="25"/>
      <c r="B29" s="16" t="s">
        <v>771</v>
      </c>
      <c r="C29" s="7" t="s">
        <v>772</v>
      </c>
      <c r="D29" s="5">
        <v>18900</v>
      </c>
    </row>
    <row r="30" spans="1:4" ht="12.75">
      <c r="A30" s="25"/>
      <c r="B30" s="16" t="s">
        <v>636</v>
      </c>
      <c r="C30" s="7" t="s">
        <v>637</v>
      </c>
      <c r="D30" s="5">
        <v>600</v>
      </c>
    </row>
    <row r="31" spans="1:4" ht="12.75">
      <c r="A31" s="25"/>
      <c r="B31" s="16" t="s">
        <v>486</v>
      </c>
      <c r="C31" s="7" t="s">
        <v>254</v>
      </c>
      <c r="D31" s="5">
        <v>7880</v>
      </c>
    </row>
    <row r="32" spans="1:4" ht="12.75">
      <c r="A32" s="25"/>
      <c r="B32" s="16" t="s">
        <v>468</v>
      </c>
      <c r="C32" s="7" t="s">
        <v>524</v>
      </c>
      <c r="D32" s="5">
        <v>1000</v>
      </c>
    </row>
    <row r="33" spans="1:4" ht="12.75">
      <c r="A33" s="25"/>
      <c r="B33" s="16" t="s">
        <v>243</v>
      </c>
      <c r="C33" s="7" t="s">
        <v>244</v>
      </c>
      <c r="D33" s="5">
        <v>525</v>
      </c>
    </row>
    <row r="34" spans="1:4" ht="12.75">
      <c r="A34" s="25"/>
      <c r="B34" s="16" t="s">
        <v>465</v>
      </c>
      <c r="C34" s="7" t="s">
        <v>540</v>
      </c>
      <c r="D34" s="5">
        <v>57340</v>
      </c>
    </row>
    <row r="35" spans="1:4" ht="12.75">
      <c r="A35" s="25"/>
      <c r="B35" s="16" t="s">
        <v>520</v>
      </c>
      <c r="C35" s="7" t="s">
        <v>437</v>
      </c>
      <c r="D35" s="5">
        <v>1000</v>
      </c>
    </row>
    <row r="36" spans="1:4" ht="12.75">
      <c r="A36" s="25"/>
      <c r="B36" s="16" t="s">
        <v>525</v>
      </c>
      <c r="C36" s="7" t="s">
        <v>218</v>
      </c>
      <c r="D36" s="5">
        <v>4000</v>
      </c>
    </row>
    <row r="37" spans="1:4" ht="12.75">
      <c r="A37" s="25"/>
      <c r="B37" s="16" t="s">
        <v>521</v>
      </c>
      <c r="C37" s="7" t="s">
        <v>450</v>
      </c>
      <c r="D37" s="5">
        <v>11137</v>
      </c>
    </row>
    <row r="38" spans="1:4" ht="25.5">
      <c r="A38" s="25" t="s">
        <v>870</v>
      </c>
      <c r="B38" s="16"/>
      <c r="C38" s="318" t="s">
        <v>873</v>
      </c>
      <c r="D38" s="4">
        <f>SUM(D39:D52)</f>
        <v>5322000</v>
      </c>
    </row>
    <row r="39" spans="1:4" ht="12.75">
      <c r="A39" s="25"/>
      <c r="B39" s="16" t="s">
        <v>587</v>
      </c>
      <c r="C39" s="7" t="s">
        <v>855</v>
      </c>
      <c r="D39" s="5">
        <v>5134060</v>
      </c>
    </row>
    <row r="40" spans="1:4" ht="12.75">
      <c r="A40" s="25"/>
      <c r="B40" s="16" t="s">
        <v>469</v>
      </c>
      <c r="C40" s="7" t="s">
        <v>158</v>
      </c>
      <c r="D40" s="5">
        <v>83587</v>
      </c>
    </row>
    <row r="41" spans="1:4" ht="12.75">
      <c r="A41" s="25"/>
      <c r="B41" s="16" t="s">
        <v>517</v>
      </c>
      <c r="C41" s="7" t="s">
        <v>539</v>
      </c>
      <c r="D41" s="5">
        <v>47873</v>
      </c>
    </row>
    <row r="42" spans="1:4" ht="12.75">
      <c r="A42" s="25"/>
      <c r="B42" s="16" t="s">
        <v>518</v>
      </c>
      <c r="C42" s="7" t="s">
        <v>429</v>
      </c>
      <c r="D42" s="5">
        <v>1390</v>
      </c>
    </row>
    <row r="43" spans="1:4" ht="12.75">
      <c r="A43" s="25"/>
      <c r="B43" s="16" t="s">
        <v>469</v>
      </c>
      <c r="C43" s="7" t="s">
        <v>424</v>
      </c>
      <c r="D43" s="5">
        <v>7911</v>
      </c>
    </row>
    <row r="44" spans="1:4" ht="12.75">
      <c r="A44" s="25"/>
      <c r="B44" s="16" t="s">
        <v>470</v>
      </c>
      <c r="C44" s="7" t="s">
        <v>257</v>
      </c>
      <c r="D44" s="5">
        <v>1125</v>
      </c>
    </row>
    <row r="45" spans="1:4" ht="12.75">
      <c r="A45" s="25"/>
      <c r="B45" s="16" t="s">
        <v>795</v>
      </c>
      <c r="C45" s="7" t="s">
        <v>537</v>
      </c>
      <c r="D45" s="5">
        <v>1200</v>
      </c>
    </row>
    <row r="46" spans="1:4" ht="12.75">
      <c r="A46" s="25"/>
      <c r="B46" s="16" t="s">
        <v>464</v>
      </c>
      <c r="C46" s="7" t="s">
        <v>475</v>
      </c>
      <c r="D46" s="5">
        <v>7771</v>
      </c>
    </row>
    <row r="47" spans="1:4" ht="12.75">
      <c r="A47" s="25"/>
      <c r="B47" s="16" t="s">
        <v>486</v>
      </c>
      <c r="C47" s="7" t="s">
        <v>445</v>
      </c>
      <c r="D47" s="5">
        <v>2045</v>
      </c>
    </row>
    <row r="48" spans="1:4" ht="12.75">
      <c r="A48" s="25"/>
      <c r="B48" s="16" t="s">
        <v>468</v>
      </c>
      <c r="C48" s="7" t="s">
        <v>524</v>
      </c>
      <c r="D48" s="5">
        <v>500</v>
      </c>
    </row>
    <row r="49" spans="1:4" ht="12.75">
      <c r="A49" s="25"/>
      <c r="B49" s="16" t="s">
        <v>243</v>
      </c>
      <c r="C49" s="7" t="s">
        <v>244</v>
      </c>
      <c r="D49" s="5">
        <v>105</v>
      </c>
    </row>
    <row r="50" spans="1:4" ht="12.75">
      <c r="A50" s="25"/>
      <c r="B50" s="16" t="s">
        <v>465</v>
      </c>
      <c r="C50" s="7" t="s">
        <v>540</v>
      </c>
      <c r="D50" s="5">
        <v>32066</v>
      </c>
    </row>
    <row r="51" spans="1:4" ht="12.75">
      <c r="A51" s="25"/>
      <c r="B51" s="16" t="s">
        <v>520</v>
      </c>
      <c r="C51" s="7" t="s">
        <v>437</v>
      </c>
      <c r="D51" s="5">
        <v>280</v>
      </c>
    </row>
    <row r="52" spans="1:4" ht="12.75">
      <c r="A52" s="25"/>
      <c r="B52" s="16" t="s">
        <v>521</v>
      </c>
      <c r="C52" s="7" t="s">
        <v>450</v>
      </c>
      <c r="D52" s="5">
        <v>2087</v>
      </c>
    </row>
    <row r="53" spans="1:4" ht="38.25">
      <c r="A53" s="25" t="s">
        <v>266</v>
      </c>
      <c r="B53" s="16"/>
      <c r="C53" s="318" t="s">
        <v>874</v>
      </c>
      <c r="D53" s="4">
        <f>D54</f>
        <v>27000</v>
      </c>
    </row>
    <row r="54" spans="1:4" ht="12.75">
      <c r="A54" s="25"/>
      <c r="B54" s="16" t="s">
        <v>589</v>
      </c>
      <c r="C54" s="7" t="s">
        <v>831</v>
      </c>
      <c r="D54" s="5">
        <v>27000</v>
      </c>
    </row>
    <row r="55" spans="1:4" ht="12.75">
      <c r="A55" s="25" t="s">
        <v>267</v>
      </c>
      <c r="B55" s="16"/>
      <c r="C55" s="6" t="s">
        <v>586</v>
      </c>
      <c r="D55" s="4">
        <f>SUM(D57:D57)</f>
        <v>307000</v>
      </c>
    </row>
    <row r="56" spans="1:4" ht="12.75">
      <c r="A56" s="25"/>
      <c r="B56" s="16"/>
      <c r="C56" s="4" t="s">
        <v>385</v>
      </c>
      <c r="D56" s="5"/>
    </row>
    <row r="57" spans="1:4" ht="12.75">
      <c r="A57" s="25"/>
      <c r="B57" s="16" t="s">
        <v>587</v>
      </c>
      <c r="C57" s="7" t="s">
        <v>855</v>
      </c>
      <c r="D57" s="5">
        <v>307000</v>
      </c>
    </row>
    <row r="58" spans="1:4" ht="12.75">
      <c r="A58" s="25" t="s">
        <v>270</v>
      </c>
      <c r="B58" s="16"/>
      <c r="C58" s="4" t="s">
        <v>594</v>
      </c>
      <c r="D58" s="4">
        <f>SUM(D59)</f>
        <v>31000</v>
      </c>
    </row>
    <row r="59" spans="1:4" ht="13.5" thickBot="1">
      <c r="A59" s="25"/>
      <c r="B59" s="16" t="s">
        <v>465</v>
      </c>
      <c r="C59" s="7" t="s">
        <v>832</v>
      </c>
      <c r="D59" s="5">
        <v>31000</v>
      </c>
    </row>
    <row r="60" spans="1:4" s="162" customFormat="1" ht="15" thickBot="1" thickTop="1">
      <c r="A60" s="45"/>
      <c r="B60" s="46"/>
      <c r="C60" s="47" t="s">
        <v>834</v>
      </c>
      <c r="D60" s="47">
        <f>SUM(D12+D15+D18+D21)</f>
        <v>6320555</v>
      </c>
    </row>
    <row r="61" spans="3:4" ht="13.5" thickTop="1">
      <c r="C61" s="54"/>
      <c r="D61" s="54"/>
    </row>
    <row r="62" ht="12.75">
      <c r="C62" s="527" t="s">
        <v>418</v>
      </c>
    </row>
  </sheetData>
  <printOptions/>
  <pageMargins left="1.1811023622047245" right="0.1968503937007874" top="0.3937007874015748" bottom="0.5905511811023623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41">
      <selection activeCell="D120" sqref="D120"/>
    </sheetView>
  </sheetViews>
  <sheetFormatPr defaultColWidth="9.00390625" defaultRowHeight="12.75"/>
  <cols>
    <col min="1" max="1" width="6.00390625" style="0" customWidth="1"/>
    <col min="2" max="2" width="5.00390625" style="0" customWidth="1"/>
    <col min="3" max="3" width="31.25390625" style="0" customWidth="1"/>
    <col min="4" max="4" width="10.125" style="722" customWidth="1"/>
    <col min="5" max="6" width="7.00390625" style="722" customWidth="1"/>
    <col min="7" max="7" width="6.875" style="722" customWidth="1"/>
    <col min="8" max="8" width="7.125" style="722" customWidth="1"/>
    <col min="9" max="9" width="7.00390625" style="722" customWidth="1"/>
    <col min="10" max="10" width="6.75390625" style="722" customWidth="1"/>
    <col min="11" max="11" width="7.75390625" style="722" customWidth="1"/>
    <col min="12" max="12" width="6.625" style="722" customWidth="1"/>
    <col min="13" max="13" width="7.125" style="722" customWidth="1"/>
    <col min="14" max="14" width="7.875" style="722" customWidth="1"/>
    <col min="15" max="15" width="7.00390625" style="722" customWidth="1"/>
  </cols>
  <sheetData>
    <row r="1" spans="1:3" ht="14.25" customHeight="1">
      <c r="A1" s="20"/>
      <c r="B1" s="12"/>
      <c r="C1" s="52" t="s">
        <v>987</v>
      </c>
    </row>
    <row r="2" spans="1:3" ht="14.25" customHeight="1">
      <c r="A2" s="20"/>
      <c r="B2" s="12"/>
      <c r="C2" s="52"/>
    </row>
    <row r="3" spans="1:3" ht="13.5" thickBot="1">
      <c r="A3" s="20"/>
      <c r="B3" s="12"/>
      <c r="C3" s="177"/>
    </row>
    <row r="4" spans="1:15" ht="15.75" thickBot="1" thickTop="1">
      <c r="A4" s="21" t="s">
        <v>414</v>
      </c>
      <c r="B4" s="13"/>
      <c r="C4" s="1" t="s">
        <v>415</v>
      </c>
      <c r="D4" s="723" t="s">
        <v>947</v>
      </c>
      <c r="E4" s="724" t="s">
        <v>418</v>
      </c>
      <c r="F4" s="724" t="s">
        <v>418</v>
      </c>
      <c r="G4" s="724" t="s">
        <v>418</v>
      </c>
      <c r="H4" s="724" t="s">
        <v>418</v>
      </c>
      <c r="I4" s="724" t="s">
        <v>418</v>
      </c>
      <c r="J4" s="724" t="s">
        <v>418</v>
      </c>
      <c r="K4" s="724" t="s">
        <v>418</v>
      </c>
      <c r="L4" s="724" t="s">
        <v>418</v>
      </c>
      <c r="M4" s="724" t="s">
        <v>418</v>
      </c>
      <c r="N4" s="725" t="s">
        <v>418</v>
      </c>
      <c r="O4" s="725" t="s">
        <v>418</v>
      </c>
    </row>
    <row r="5" spans="1:15" ht="15.75" thickTop="1">
      <c r="A5" s="22" t="s">
        <v>416</v>
      </c>
      <c r="B5" s="14" t="s">
        <v>948</v>
      </c>
      <c r="C5" s="2" t="s">
        <v>417</v>
      </c>
      <c r="D5" s="726" t="s">
        <v>949</v>
      </c>
      <c r="E5" s="727" t="s">
        <v>950</v>
      </c>
      <c r="F5" s="727" t="s">
        <v>951</v>
      </c>
      <c r="G5" s="727" t="s">
        <v>950</v>
      </c>
      <c r="H5" s="727" t="s">
        <v>951</v>
      </c>
      <c r="I5" s="727" t="s">
        <v>952</v>
      </c>
      <c r="J5" s="727" t="s">
        <v>952</v>
      </c>
      <c r="K5" s="727" t="s">
        <v>952</v>
      </c>
      <c r="L5" s="727" t="s">
        <v>953</v>
      </c>
      <c r="M5" s="728" t="s">
        <v>953</v>
      </c>
      <c r="N5" s="728" t="s">
        <v>954</v>
      </c>
      <c r="O5" s="728" t="s">
        <v>955</v>
      </c>
    </row>
    <row r="6" spans="1:15" ht="12.75">
      <c r="A6" s="22"/>
      <c r="B6" s="14" t="s">
        <v>418</v>
      </c>
      <c r="C6" s="2" t="s">
        <v>956</v>
      </c>
      <c r="D6" s="729" t="s">
        <v>957</v>
      </c>
      <c r="E6" s="730" t="s">
        <v>958</v>
      </c>
      <c r="F6" s="730" t="s">
        <v>958</v>
      </c>
      <c r="G6" s="730" t="s">
        <v>958</v>
      </c>
      <c r="H6" s="730" t="s">
        <v>958</v>
      </c>
      <c r="I6" s="730" t="s">
        <v>959</v>
      </c>
      <c r="J6" s="730" t="s">
        <v>960</v>
      </c>
      <c r="K6" s="730" t="s">
        <v>961</v>
      </c>
      <c r="L6" s="730" t="s">
        <v>962</v>
      </c>
      <c r="M6" s="730" t="s">
        <v>962</v>
      </c>
      <c r="N6" s="730" t="s">
        <v>418</v>
      </c>
      <c r="O6" s="730" t="s">
        <v>963</v>
      </c>
    </row>
    <row r="7" spans="1:15" ht="13.5" thickBot="1">
      <c r="A7" s="23"/>
      <c r="B7" s="731"/>
      <c r="C7" s="3"/>
      <c r="D7" s="732" t="s">
        <v>418</v>
      </c>
      <c r="E7" s="732" t="s">
        <v>959</v>
      </c>
      <c r="F7" s="732" t="s">
        <v>964</v>
      </c>
      <c r="G7" s="732" t="s">
        <v>965</v>
      </c>
      <c r="H7" s="732" t="s">
        <v>966</v>
      </c>
      <c r="I7" s="732" t="s">
        <v>418</v>
      </c>
      <c r="J7" s="732" t="s">
        <v>418</v>
      </c>
      <c r="K7" s="732" t="s">
        <v>418</v>
      </c>
      <c r="L7" s="732" t="s">
        <v>967</v>
      </c>
      <c r="M7" s="732" t="s">
        <v>968</v>
      </c>
      <c r="N7" s="732" t="s">
        <v>418</v>
      </c>
      <c r="O7" s="732" t="s">
        <v>418</v>
      </c>
    </row>
    <row r="8" spans="1:15" ht="15" thickBot="1" thickTop="1">
      <c r="A8" s="45" t="s">
        <v>560</v>
      </c>
      <c r="B8" s="46"/>
      <c r="C8" s="47" t="s">
        <v>434</v>
      </c>
      <c r="D8" s="733">
        <f aca="true" t="shared" si="0" ref="D8:O8">SUM(D9+D29+D46+D62+D79+D87)</f>
        <v>0</v>
      </c>
      <c r="E8" s="733">
        <f t="shared" si="0"/>
        <v>74</v>
      </c>
      <c r="F8" s="733">
        <f t="shared" si="0"/>
        <v>0</v>
      </c>
      <c r="G8" s="733">
        <f t="shared" si="0"/>
        <v>0</v>
      </c>
      <c r="H8" s="733">
        <f t="shared" si="0"/>
        <v>0</v>
      </c>
      <c r="I8" s="733">
        <f t="shared" si="0"/>
        <v>288</v>
      </c>
      <c r="J8" s="733">
        <f t="shared" si="0"/>
        <v>0</v>
      </c>
      <c r="K8" s="733">
        <f t="shared" si="0"/>
        <v>0</v>
      </c>
      <c r="L8" s="733">
        <f t="shared" si="0"/>
        <v>0</v>
      </c>
      <c r="M8" s="733">
        <f t="shared" si="0"/>
        <v>0</v>
      </c>
      <c r="N8" s="733">
        <f t="shared" si="0"/>
        <v>0</v>
      </c>
      <c r="O8" s="733">
        <f t="shared" si="0"/>
        <v>-362</v>
      </c>
    </row>
    <row r="9" spans="1:15" ht="13.5" thickTop="1">
      <c r="A9" s="22" t="s">
        <v>561</v>
      </c>
      <c r="B9" s="17"/>
      <c r="C9" s="11" t="s">
        <v>435</v>
      </c>
      <c r="D9" s="734">
        <f>SUM(D10:D28)</f>
        <v>74</v>
      </c>
      <c r="E9" s="734">
        <f>SUM(E10:E28)</f>
        <v>74</v>
      </c>
      <c r="F9" s="734">
        <f aca="true" t="shared" si="1" ref="F9:O9">SUM(F10:F28)</f>
        <v>0</v>
      </c>
      <c r="G9" s="734">
        <f t="shared" si="1"/>
        <v>0</v>
      </c>
      <c r="H9" s="734">
        <f t="shared" si="1"/>
        <v>0</v>
      </c>
      <c r="I9" s="734">
        <f t="shared" si="1"/>
        <v>0</v>
      </c>
      <c r="J9" s="734">
        <f t="shared" si="1"/>
        <v>0</v>
      </c>
      <c r="K9" s="734">
        <f t="shared" si="1"/>
        <v>0</v>
      </c>
      <c r="L9" s="734">
        <f t="shared" si="1"/>
        <v>0</v>
      </c>
      <c r="M9" s="734">
        <f t="shared" si="1"/>
        <v>0</v>
      </c>
      <c r="N9" s="734">
        <f t="shared" si="1"/>
        <v>0</v>
      </c>
      <c r="O9" s="734">
        <f t="shared" si="1"/>
        <v>0</v>
      </c>
    </row>
    <row r="10" spans="1:15" ht="12.75" hidden="1">
      <c r="A10" s="25"/>
      <c r="B10" s="16" t="s">
        <v>515</v>
      </c>
      <c r="C10" s="7" t="s">
        <v>969</v>
      </c>
      <c r="D10" s="735">
        <f>SUM(E10:N10)</f>
        <v>0</v>
      </c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</row>
    <row r="11" spans="1:15" ht="12.75" hidden="1">
      <c r="A11" s="25"/>
      <c r="B11" s="16" t="s">
        <v>466</v>
      </c>
      <c r="C11" s="7" t="s">
        <v>970</v>
      </c>
      <c r="D11" s="735">
        <f aca="true" t="shared" si="2" ref="D11:D28">SUM(E11:N11)</f>
        <v>0</v>
      </c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</row>
    <row r="12" spans="1:15" ht="12.75" hidden="1">
      <c r="A12" s="25"/>
      <c r="B12" s="16" t="s">
        <v>517</v>
      </c>
      <c r="C12" s="7" t="s">
        <v>234</v>
      </c>
      <c r="D12" s="735">
        <f t="shared" si="2"/>
        <v>0</v>
      </c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</row>
    <row r="13" spans="1:15" ht="12.75" hidden="1">
      <c r="A13" s="25"/>
      <c r="B13" s="16" t="s">
        <v>517</v>
      </c>
      <c r="C13" s="7" t="s">
        <v>971</v>
      </c>
      <c r="D13" s="735">
        <f>SUM(E13:N13)</f>
        <v>0</v>
      </c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</row>
    <row r="14" spans="1:15" ht="12.75" hidden="1">
      <c r="A14" s="25"/>
      <c r="B14" s="16" t="s">
        <v>518</v>
      </c>
      <c r="C14" s="7" t="s">
        <v>429</v>
      </c>
      <c r="D14" s="735">
        <f t="shared" si="2"/>
        <v>0</v>
      </c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</row>
    <row r="15" spans="1:15" ht="12.75">
      <c r="A15" s="25"/>
      <c r="B15" s="16" t="s">
        <v>469</v>
      </c>
      <c r="C15" s="7" t="s">
        <v>424</v>
      </c>
      <c r="D15" s="735">
        <f t="shared" si="2"/>
        <v>-300</v>
      </c>
      <c r="E15" s="735"/>
      <c r="F15" s="735">
        <v>-300</v>
      </c>
      <c r="G15" s="735"/>
      <c r="H15" s="735"/>
      <c r="I15" s="735"/>
      <c r="J15" s="735"/>
      <c r="K15" s="735"/>
      <c r="L15" s="735"/>
      <c r="M15" s="735"/>
      <c r="N15" s="735"/>
      <c r="O15" s="735"/>
    </row>
    <row r="16" spans="1:15" ht="12.75" hidden="1">
      <c r="A16" s="25"/>
      <c r="B16" s="16" t="s">
        <v>470</v>
      </c>
      <c r="C16" s="7" t="s">
        <v>972</v>
      </c>
      <c r="D16" s="735">
        <f t="shared" si="2"/>
        <v>0</v>
      </c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</row>
    <row r="17" spans="1:15" ht="12.75">
      <c r="A17" s="25"/>
      <c r="B17" s="16" t="s">
        <v>256</v>
      </c>
      <c r="C17" s="7" t="s">
        <v>945</v>
      </c>
      <c r="D17" s="735">
        <f t="shared" si="2"/>
        <v>500</v>
      </c>
      <c r="E17" s="735">
        <v>200</v>
      </c>
      <c r="F17" s="735">
        <v>300</v>
      </c>
      <c r="G17" s="735"/>
      <c r="H17" s="735"/>
      <c r="I17" s="735"/>
      <c r="J17" s="735"/>
      <c r="K17" s="735"/>
      <c r="L17" s="735"/>
      <c r="M17" s="735"/>
      <c r="N17" s="735"/>
      <c r="O17" s="735"/>
    </row>
    <row r="18" spans="1:15" ht="12.75">
      <c r="A18" s="25"/>
      <c r="B18" s="16" t="s">
        <v>464</v>
      </c>
      <c r="C18" s="7" t="s">
        <v>247</v>
      </c>
      <c r="D18" s="735">
        <f t="shared" si="2"/>
        <v>-200</v>
      </c>
      <c r="E18" s="735">
        <v>-200</v>
      </c>
      <c r="F18" s="735"/>
      <c r="G18" s="735"/>
      <c r="H18" s="735"/>
      <c r="I18" s="735"/>
      <c r="J18" s="735"/>
      <c r="K18" s="735"/>
      <c r="L18" s="735"/>
      <c r="M18" s="735"/>
      <c r="N18" s="735"/>
      <c r="O18" s="735"/>
    </row>
    <row r="19" spans="1:15" ht="12.75" hidden="1">
      <c r="A19" s="25"/>
      <c r="B19" s="16" t="s">
        <v>565</v>
      </c>
      <c r="C19" s="7" t="s">
        <v>217</v>
      </c>
      <c r="D19" s="735">
        <f t="shared" si="2"/>
        <v>0</v>
      </c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</row>
    <row r="20" spans="1:15" ht="12.75" hidden="1">
      <c r="A20" s="25"/>
      <c r="B20" s="16" t="s">
        <v>486</v>
      </c>
      <c r="C20" s="7" t="s">
        <v>445</v>
      </c>
      <c r="D20" s="735">
        <f t="shared" si="2"/>
        <v>0</v>
      </c>
      <c r="E20" s="735"/>
      <c r="F20" s="735"/>
      <c r="G20" s="735"/>
      <c r="H20" s="735"/>
      <c r="I20" s="735"/>
      <c r="J20" s="735"/>
      <c r="K20" s="735"/>
      <c r="L20" s="735"/>
      <c r="M20" s="735"/>
      <c r="N20" s="735"/>
      <c r="O20" s="735"/>
    </row>
    <row r="21" spans="1:15" ht="12.75" hidden="1">
      <c r="A21" s="25"/>
      <c r="B21" s="16" t="s">
        <v>468</v>
      </c>
      <c r="C21" s="7" t="s">
        <v>524</v>
      </c>
      <c r="D21" s="735">
        <f>SUM(E21:O21)</f>
        <v>0</v>
      </c>
      <c r="E21" s="735"/>
      <c r="F21" s="735"/>
      <c r="G21" s="735"/>
      <c r="H21" s="735"/>
      <c r="I21" s="735"/>
      <c r="J21" s="735"/>
      <c r="K21" s="735"/>
      <c r="L21" s="735"/>
      <c r="M21" s="735"/>
      <c r="N21" s="735"/>
      <c r="O21" s="735"/>
    </row>
    <row r="22" spans="1:15" ht="12.75" hidden="1">
      <c r="A22" s="25"/>
      <c r="B22" s="16" t="s">
        <v>243</v>
      </c>
      <c r="C22" s="7" t="s">
        <v>973</v>
      </c>
      <c r="D22" s="735">
        <f>SUM(E22:N22)</f>
        <v>0</v>
      </c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</row>
    <row r="23" spans="1:15" ht="12.75">
      <c r="A23" s="25"/>
      <c r="B23" s="16" t="s">
        <v>465</v>
      </c>
      <c r="C23" s="7" t="s">
        <v>974</v>
      </c>
      <c r="D23" s="735">
        <f t="shared" si="2"/>
        <v>-2990</v>
      </c>
      <c r="E23" s="735">
        <v>-500</v>
      </c>
      <c r="F23" s="735">
        <v>-200</v>
      </c>
      <c r="G23" s="735">
        <v>-200</v>
      </c>
      <c r="H23" s="735">
        <v>-1000</v>
      </c>
      <c r="I23" s="735"/>
      <c r="J23" s="735"/>
      <c r="K23" s="735"/>
      <c r="L23" s="735">
        <v>-500</v>
      </c>
      <c r="M23" s="735">
        <v>-590</v>
      </c>
      <c r="N23" s="735"/>
      <c r="O23" s="735"/>
    </row>
    <row r="24" spans="1:15" ht="12.75">
      <c r="A24" s="25"/>
      <c r="B24" s="16" t="s">
        <v>189</v>
      </c>
      <c r="C24" s="7" t="s">
        <v>190</v>
      </c>
      <c r="D24" s="735">
        <f t="shared" si="2"/>
        <v>2990</v>
      </c>
      <c r="E24" s="735">
        <v>500</v>
      </c>
      <c r="F24" s="735">
        <v>200</v>
      </c>
      <c r="G24" s="735">
        <v>200</v>
      </c>
      <c r="H24" s="735">
        <v>1000</v>
      </c>
      <c r="I24" s="735"/>
      <c r="J24" s="735"/>
      <c r="K24" s="735"/>
      <c r="L24" s="735">
        <v>500</v>
      </c>
      <c r="M24" s="735">
        <v>590</v>
      </c>
      <c r="N24" s="735"/>
      <c r="O24" s="735"/>
    </row>
    <row r="25" spans="1:15" ht="12.75" hidden="1">
      <c r="A25" s="25"/>
      <c r="B25" s="16" t="s">
        <v>520</v>
      </c>
      <c r="C25" s="7" t="s">
        <v>544</v>
      </c>
      <c r="D25" s="735">
        <f t="shared" si="2"/>
        <v>0</v>
      </c>
      <c r="E25" s="735"/>
      <c r="F25" s="735"/>
      <c r="G25" s="735"/>
      <c r="H25" s="735"/>
      <c r="I25" s="735"/>
      <c r="J25" s="735"/>
      <c r="K25" s="735"/>
      <c r="L25" s="735"/>
      <c r="M25" s="735"/>
      <c r="N25" s="735"/>
      <c r="O25" s="735"/>
    </row>
    <row r="26" spans="1:15" ht="12.75">
      <c r="A26" s="25"/>
      <c r="B26" s="16" t="s">
        <v>525</v>
      </c>
      <c r="C26" s="7" t="s">
        <v>851</v>
      </c>
      <c r="D26" s="735">
        <f t="shared" si="2"/>
        <v>74</v>
      </c>
      <c r="E26" s="735">
        <v>74</v>
      </c>
      <c r="F26" s="735"/>
      <c r="G26" s="735"/>
      <c r="H26" s="735"/>
      <c r="I26" s="735"/>
      <c r="J26" s="735"/>
      <c r="K26" s="735"/>
      <c r="L26" s="735"/>
      <c r="M26" s="735"/>
      <c r="N26" s="735"/>
      <c r="O26" s="735"/>
    </row>
    <row r="27" spans="1:15" ht="12.75" hidden="1">
      <c r="A27" s="25"/>
      <c r="B27" s="16" t="s">
        <v>215</v>
      </c>
      <c r="C27" s="7" t="s">
        <v>640</v>
      </c>
      <c r="D27" s="735">
        <f t="shared" si="2"/>
        <v>0</v>
      </c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</row>
    <row r="28" spans="1:15" ht="12.75" hidden="1">
      <c r="A28" s="25"/>
      <c r="B28" s="16" t="s">
        <v>593</v>
      </c>
      <c r="C28" s="7" t="s">
        <v>975</v>
      </c>
      <c r="D28" s="735">
        <f t="shared" si="2"/>
        <v>0</v>
      </c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</row>
    <row r="29" spans="1:15" ht="12.75">
      <c r="A29" s="25" t="s">
        <v>567</v>
      </c>
      <c r="B29" s="16"/>
      <c r="C29" s="6" t="s">
        <v>976</v>
      </c>
      <c r="D29" s="736">
        <f aca="true" t="shared" si="3" ref="D29:N29">SUM(D30:D45)</f>
        <v>0</v>
      </c>
      <c r="E29" s="736">
        <f t="shared" si="3"/>
        <v>0</v>
      </c>
      <c r="F29" s="736">
        <f t="shared" si="3"/>
        <v>0</v>
      </c>
      <c r="G29" s="736">
        <f t="shared" si="3"/>
        <v>0</v>
      </c>
      <c r="H29" s="736">
        <f t="shared" si="3"/>
        <v>0</v>
      </c>
      <c r="I29" s="736">
        <f t="shared" si="3"/>
        <v>0</v>
      </c>
      <c r="J29" s="736">
        <f t="shared" si="3"/>
        <v>0</v>
      </c>
      <c r="K29" s="736">
        <f t="shared" si="3"/>
        <v>0</v>
      </c>
      <c r="L29" s="736">
        <f t="shared" si="3"/>
        <v>0</v>
      </c>
      <c r="M29" s="736">
        <f t="shared" si="3"/>
        <v>0</v>
      </c>
      <c r="N29" s="736">
        <f t="shared" si="3"/>
        <v>0</v>
      </c>
      <c r="O29" s="736"/>
    </row>
    <row r="30" spans="1:15" ht="12.75" hidden="1">
      <c r="A30" s="25"/>
      <c r="B30" s="16" t="s">
        <v>515</v>
      </c>
      <c r="C30" s="7" t="s">
        <v>409</v>
      </c>
      <c r="D30" s="735">
        <f aca="true" t="shared" si="4" ref="D30:D45">SUM(E30:N30)</f>
        <v>0</v>
      </c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</row>
    <row r="31" spans="1:15" ht="12.75" hidden="1">
      <c r="A31" s="25"/>
      <c r="B31" s="16" t="s">
        <v>517</v>
      </c>
      <c r="C31" s="7" t="s">
        <v>234</v>
      </c>
      <c r="D31" s="735">
        <f t="shared" si="4"/>
        <v>0</v>
      </c>
      <c r="E31" s="735"/>
      <c r="F31" s="735"/>
      <c r="G31" s="735"/>
      <c r="H31" s="735"/>
      <c r="I31" s="735"/>
      <c r="J31" s="735"/>
      <c r="K31" s="735"/>
      <c r="L31" s="735"/>
      <c r="M31" s="735"/>
      <c r="N31" s="735"/>
      <c r="O31" s="735"/>
    </row>
    <row r="32" spans="1:15" ht="12.75" hidden="1">
      <c r="A32" s="25"/>
      <c r="B32" s="16" t="s">
        <v>517</v>
      </c>
      <c r="C32" s="7" t="s">
        <v>977</v>
      </c>
      <c r="D32" s="735">
        <f>SUM(E32:N32)</f>
        <v>0</v>
      </c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</row>
    <row r="33" spans="1:15" ht="12.75" hidden="1">
      <c r="A33" s="25"/>
      <c r="B33" s="16" t="s">
        <v>518</v>
      </c>
      <c r="C33" s="7" t="s">
        <v>429</v>
      </c>
      <c r="D33" s="735">
        <f t="shared" si="4"/>
        <v>0</v>
      </c>
      <c r="E33" s="735"/>
      <c r="F33" s="735"/>
      <c r="G33" s="735"/>
      <c r="H33" s="735"/>
      <c r="I33" s="735"/>
      <c r="J33" s="735"/>
      <c r="K33" s="735"/>
      <c r="L33" s="735"/>
      <c r="M33" s="735"/>
      <c r="N33" s="735"/>
      <c r="O33" s="735"/>
    </row>
    <row r="34" spans="1:15" ht="12.75" hidden="1">
      <c r="A34" s="25"/>
      <c r="B34" s="16" t="s">
        <v>469</v>
      </c>
      <c r="C34" s="7" t="s">
        <v>424</v>
      </c>
      <c r="D34" s="735">
        <f t="shared" si="4"/>
        <v>0</v>
      </c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</row>
    <row r="35" spans="1:15" ht="12.75" hidden="1">
      <c r="A35" s="25"/>
      <c r="B35" s="16" t="s">
        <v>470</v>
      </c>
      <c r="C35" s="7" t="s">
        <v>257</v>
      </c>
      <c r="D35" s="735">
        <f t="shared" si="4"/>
        <v>0</v>
      </c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</row>
    <row r="36" spans="1:15" ht="12.75" hidden="1">
      <c r="A36" s="25"/>
      <c r="B36" s="16" t="s">
        <v>464</v>
      </c>
      <c r="C36" s="7" t="s">
        <v>475</v>
      </c>
      <c r="D36" s="735">
        <f t="shared" si="4"/>
        <v>0</v>
      </c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</row>
    <row r="37" spans="1:15" ht="12.75" hidden="1">
      <c r="A37" s="25"/>
      <c r="B37" s="16" t="s">
        <v>565</v>
      </c>
      <c r="C37" s="7" t="s">
        <v>217</v>
      </c>
      <c r="D37" s="735">
        <f t="shared" si="4"/>
        <v>0</v>
      </c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</row>
    <row r="38" spans="1:15" ht="12.75" hidden="1">
      <c r="A38" s="25"/>
      <c r="B38" s="16" t="s">
        <v>486</v>
      </c>
      <c r="C38" s="7" t="s">
        <v>445</v>
      </c>
      <c r="D38" s="735">
        <f t="shared" si="4"/>
        <v>0</v>
      </c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5"/>
    </row>
    <row r="39" spans="1:15" ht="12.75" hidden="1">
      <c r="A39" s="25"/>
      <c r="B39" s="16" t="s">
        <v>468</v>
      </c>
      <c r="C39" s="7" t="s">
        <v>524</v>
      </c>
      <c r="D39" s="735">
        <f t="shared" si="4"/>
        <v>0</v>
      </c>
      <c r="E39" s="735"/>
      <c r="F39" s="735"/>
      <c r="G39" s="735"/>
      <c r="H39" s="735"/>
      <c r="I39" s="735"/>
      <c r="J39" s="735"/>
      <c r="K39" s="735"/>
      <c r="L39" s="735"/>
      <c r="M39" s="735"/>
      <c r="N39" s="735"/>
      <c r="O39" s="735"/>
    </row>
    <row r="40" spans="1:15" ht="12.75" hidden="1">
      <c r="A40" s="25"/>
      <c r="B40" s="16" t="s">
        <v>243</v>
      </c>
      <c r="C40" s="7" t="s">
        <v>244</v>
      </c>
      <c r="D40" s="735">
        <f t="shared" si="4"/>
        <v>0</v>
      </c>
      <c r="E40" s="735"/>
      <c r="F40" s="735"/>
      <c r="G40" s="735"/>
      <c r="H40" s="735"/>
      <c r="I40" s="735"/>
      <c r="J40" s="735"/>
      <c r="K40" s="735"/>
      <c r="L40" s="735"/>
      <c r="M40" s="735"/>
      <c r="N40" s="735"/>
      <c r="O40" s="735"/>
    </row>
    <row r="41" spans="1:15" ht="12.75">
      <c r="A41" s="25"/>
      <c r="B41" s="16" t="s">
        <v>465</v>
      </c>
      <c r="C41" s="7" t="s">
        <v>540</v>
      </c>
      <c r="D41" s="735">
        <f t="shared" si="4"/>
        <v>-180</v>
      </c>
      <c r="E41" s="735"/>
      <c r="F41" s="735"/>
      <c r="G41" s="735"/>
      <c r="H41" s="735"/>
      <c r="I41" s="735"/>
      <c r="J41" s="735"/>
      <c r="K41" s="735"/>
      <c r="L41" s="735"/>
      <c r="M41" s="735"/>
      <c r="N41" s="735">
        <v>-180</v>
      </c>
      <c r="O41" s="735"/>
    </row>
    <row r="42" spans="1:15" ht="12.75">
      <c r="A42" s="25"/>
      <c r="B42" s="16" t="s">
        <v>189</v>
      </c>
      <c r="C42" s="7" t="s">
        <v>190</v>
      </c>
      <c r="D42" s="735">
        <f t="shared" si="4"/>
        <v>180</v>
      </c>
      <c r="E42" s="735"/>
      <c r="F42" s="735"/>
      <c r="G42" s="735"/>
      <c r="H42" s="735"/>
      <c r="I42" s="735"/>
      <c r="J42" s="735"/>
      <c r="K42" s="735"/>
      <c r="L42" s="735"/>
      <c r="M42" s="735"/>
      <c r="N42" s="735">
        <v>180</v>
      </c>
      <c r="O42" s="735"/>
    </row>
    <row r="43" spans="1:15" ht="12.75" hidden="1">
      <c r="A43" s="25"/>
      <c r="B43" s="16" t="s">
        <v>520</v>
      </c>
      <c r="C43" s="7" t="s">
        <v>544</v>
      </c>
      <c r="D43" s="735">
        <f t="shared" si="4"/>
        <v>0</v>
      </c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</row>
    <row r="44" spans="1:15" ht="12.75" hidden="1">
      <c r="A44" s="25"/>
      <c r="B44" s="16" t="s">
        <v>525</v>
      </c>
      <c r="C44" s="7" t="s">
        <v>851</v>
      </c>
      <c r="D44" s="735">
        <f t="shared" si="4"/>
        <v>0</v>
      </c>
      <c r="E44" s="735"/>
      <c r="F44" s="735"/>
      <c r="G44" s="735"/>
      <c r="H44" s="735"/>
      <c r="I44" s="735"/>
      <c r="J44" s="735"/>
      <c r="K44" s="735"/>
      <c r="L44" s="735"/>
      <c r="M44" s="735"/>
      <c r="N44" s="735"/>
      <c r="O44" s="735"/>
    </row>
    <row r="45" spans="1:15" ht="12.75" hidden="1">
      <c r="A45" s="25"/>
      <c r="B45" s="16" t="s">
        <v>521</v>
      </c>
      <c r="C45" s="7" t="s">
        <v>545</v>
      </c>
      <c r="D45" s="735">
        <f t="shared" si="4"/>
        <v>0</v>
      </c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</row>
    <row r="46" spans="1:15" ht="12.75">
      <c r="A46" s="25" t="s">
        <v>568</v>
      </c>
      <c r="B46" s="16"/>
      <c r="C46" s="6" t="s">
        <v>436</v>
      </c>
      <c r="D46" s="736">
        <f aca="true" t="shared" si="5" ref="D46:O46">SUM(D47:D61)</f>
        <v>-74</v>
      </c>
      <c r="E46" s="736">
        <f t="shared" si="5"/>
        <v>0</v>
      </c>
      <c r="F46" s="736">
        <f t="shared" si="5"/>
        <v>0</v>
      </c>
      <c r="G46" s="736">
        <f t="shared" si="5"/>
        <v>0</v>
      </c>
      <c r="H46" s="736">
        <f t="shared" si="5"/>
        <v>0</v>
      </c>
      <c r="I46" s="736">
        <f t="shared" si="5"/>
        <v>288</v>
      </c>
      <c r="J46" s="736">
        <f t="shared" si="5"/>
        <v>0</v>
      </c>
      <c r="K46" s="736">
        <f t="shared" si="5"/>
        <v>0</v>
      </c>
      <c r="L46" s="736">
        <f>SUM(L47:L61)</f>
        <v>0</v>
      </c>
      <c r="M46" s="736">
        <f t="shared" si="5"/>
        <v>0</v>
      </c>
      <c r="N46" s="736">
        <f t="shared" si="5"/>
        <v>0</v>
      </c>
      <c r="O46" s="736">
        <f t="shared" si="5"/>
        <v>-362</v>
      </c>
    </row>
    <row r="47" spans="1:15" ht="12.75" hidden="1">
      <c r="A47" s="25"/>
      <c r="B47" s="16" t="s">
        <v>515</v>
      </c>
      <c r="C47" s="7" t="s">
        <v>409</v>
      </c>
      <c r="D47" s="735">
        <f aca="true" t="shared" si="6" ref="D47:D61">SUM(E47:N47)</f>
        <v>0</v>
      </c>
      <c r="E47" s="735"/>
      <c r="F47" s="735"/>
      <c r="G47" s="735"/>
      <c r="H47" s="735"/>
      <c r="I47" s="735"/>
      <c r="J47" s="735"/>
      <c r="K47" s="735"/>
      <c r="L47" s="735"/>
      <c r="M47" s="735"/>
      <c r="N47" s="735"/>
      <c r="O47" s="735"/>
    </row>
    <row r="48" spans="1:15" ht="12.75" hidden="1">
      <c r="A48" s="25"/>
      <c r="B48" s="16" t="s">
        <v>517</v>
      </c>
      <c r="C48" s="7" t="s">
        <v>234</v>
      </c>
      <c r="D48" s="735">
        <f t="shared" si="6"/>
        <v>0</v>
      </c>
      <c r="E48" s="735"/>
      <c r="F48" s="735"/>
      <c r="G48" s="735"/>
      <c r="H48" s="735"/>
      <c r="I48" s="735"/>
      <c r="J48" s="735"/>
      <c r="K48" s="735"/>
      <c r="L48" s="735"/>
      <c r="M48" s="735"/>
      <c r="N48" s="735"/>
      <c r="O48" s="735"/>
    </row>
    <row r="49" spans="1:15" ht="12.75" hidden="1">
      <c r="A49" s="25"/>
      <c r="B49" s="16" t="s">
        <v>517</v>
      </c>
      <c r="C49" s="7" t="s">
        <v>971</v>
      </c>
      <c r="D49" s="735">
        <f>SUM(E49:N49)</f>
        <v>0</v>
      </c>
      <c r="E49" s="735"/>
      <c r="F49" s="735"/>
      <c r="G49" s="735"/>
      <c r="H49" s="735"/>
      <c r="I49" s="735"/>
      <c r="J49" s="735"/>
      <c r="K49" s="735"/>
      <c r="L49" s="735"/>
      <c r="M49" s="735"/>
      <c r="N49" s="735"/>
      <c r="O49" s="735"/>
    </row>
    <row r="50" spans="1:15" ht="12.75" hidden="1">
      <c r="A50" s="25"/>
      <c r="B50" s="16" t="s">
        <v>518</v>
      </c>
      <c r="C50" s="7" t="s">
        <v>429</v>
      </c>
      <c r="D50" s="735">
        <f t="shared" si="6"/>
        <v>0</v>
      </c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</row>
    <row r="51" spans="1:15" ht="12.75" hidden="1">
      <c r="A51" s="25"/>
      <c r="B51" s="16" t="s">
        <v>469</v>
      </c>
      <c r="C51" s="7" t="s">
        <v>424</v>
      </c>
      <c r="D51" s="735">
        <f t="shared" si="6"/>
        <v>0</v>
      </c>
      <c r="E51" s="735"/>
      <c r="F51" s="735"/>
      <c r="G51" s="735"/>
      <c r="H51" s="735"/>
      <c r="I51" s="735"/>
      <c r="J51" s="735"/>
      <c r="K51" s="735"/>
      <c r="L51" s="735"/>
      <c r="M51" s="735"/>
      <c r="N51" s="735"/>
      <c r="O51" s="735"/>
    </row>
    <row r="52" spans="1:15" ht="12.75" hidden="1">
      <c r="A52" s="25"/>
      <c r="B52" s="16" t="s">
        <v>470</v>
      </c>
      <c r="C52" s="7" t="s">
        <v>257</v>
      </c>
      <c r="D52" s="735">
        <f t="shared" si="6"/>
        <v>0</v>
      </c>
      <c r="E52" s="735"/>
      <c r="F52" s="735"/>
      <c r="G52" s="735"/>
      <c r="H52" s="735"/>
      <c r="I52" s="735"/>
      <c r="J52" s="735"/>
      <c r="K52" s="735"/>
      <c r="L52" s="735"/>
      <c r="M52" s="735"/>
      <c r="N52" s="735"/>
      <c r="O52" s="735"/>
    </row>
    <row r="53" spans="1:15" ht="12.75" hidden="1">
      <c r="A53" s="25"/>
      <c r="B53" s="16" t="s">
        <v>464</v>
      </c>
      <c r="C53" s="7" t="s">
        <v>475</v>
      </c>
      <c r="D53" s="735">
        <f t="shared" si="6"/>
        <v>0</v>
      </c>
      <c r="E53" s="735"/>
      <c r="F53" s="735"/>
      <c r="G53" s="735"/>
      <c r="H53" s="735"/>
      <c r="I53" s="735"/>
      <c r="J53" s="735"/>
      <c r="K53" s="735"/>
      <c r="L53" s="735"/>
      <c r="M53" s="735"/>
      <c r="N53" s="735"/>
      <c r="O53" s="735"/>
    </row>
    <row r="54" spans="1:15" ht="12.75" hidden="1">
      <c r="A54" s="25"/>
      <c r="B54" s="16" t="s">
        <v>486</v>
      </c>
      <c r="C54" s="7" t="s">
        <v>445</v>
      </c>
      <c r="D54" s="735">
        <f t="shared" si="6"/>
        <v>0</v>
      </c>
      <c r="E54" s="735"/>
      <c r="F54" s="735"/>
      <c r="G54" s="735"/>
      <c r="H54" s="735"/>
      <c r="I54" s="735"/>
      <c r="J54" s="735"/>
      <c r="K54" s="735"/>
      <c r="L54" s="735"/>
      <c r="M54" s="735"/>
      <c r="N54" s="735"/>
      <c r="O54" s="735"/>
    </row>
    <row r="55" spans="1:15" ht="12.75" hidden="1">
      <c r="A55" s="25"/>
      <c r="B55" s="16" t="s">
        <v>468</v>
      </c>
      <c r="C55" s="7" t="s">
        <v>524</v>
      </c>
      <c r="D55" s="735">
        <f t="shared" si="6"/>
        <v>0</v>
      </c>
      <c r="E55" s="735"/>
      <c r="F55" s="735"/>
      <c r="G55" s="735"/>
      <c r="H55" s="735"/>
      <c r="I55" s="735"/>
      <c r="J55" s="735"/>
      <c r="K55" s="735"/>
      <c r="L55" s="735"/>
      <c r="M55" s="735"/>
      <c r="N55" s="735"/>
      <c r="O55" s="735"/>
    </row>
    <row r="56" spans="1:15" ht="12.75" hidden="1">
      <c r="A56" s="25"/>
      <c r="B56" s="16" t="s">
        <v>243</v>
      </c>
      <c r="C56" s="7" t="s">
        <v>244</v>
      </c>
      <c r="D56" s="735">
        <f t="shared" si="6"/>
        <v>0</v>
      </c>
      <c r="E56" s="735"/>
      <c r="F56" s="735"/>
      <c r="G56" s="735"/>
      <c r="H56" s="735"/>
      <c r="I56" s="735"/>
      <c r="J56" s="735"/>
      <c r="K56" s="735"/>
      <c r="L56" s="735"/>
      <c r="M56" s="735"/>
      <c r="N56" s="735"/>
      <c r="O56" s="735"/>
    </row>
    <row r="57" spans="1:15" ht="12.75">
      <c r="A57" s="25"/>
      <c r="B57" s="16" t="s">
        <v>465</v>
      </c>
      <c r="C57" s="7" t="s">
        <v>540</v>
      </c>
      <c r="D57" s="735">
        <f t="shared" si="6"/>
        <v>-1735</v>
      </c>
      <c r="E57" s="735"/>
      <c r="F57" s="735"/>
      <c r="G57" s="735"/>
      <c r="H57" s="735"/>
      <c r="I57" s="735">
        <v>-720</v>
      </c>
      <c r="J57" s="735">
        <v>-15</v>
      </c>
      <c r="K57" s="735">
        <v>-1000</v>
      </c>
      <c r="L57" s="735"/>
      <c r="M57" s="735"/>
      <c r="N57" s="735"/>
      <c r="O57" s="735"/>
    </row>
    <row r="58" spans="1:15" ht="12.75">
      <c r="A58" s="25"/>
      <c r="B58" s="16" t="s">
        <v>189</v>
      </c>
      <c r="C58" s="7" t="s">
        <v>190</v>
      </c>
      <c r="D58" s="735">
        <f t="shared" si="6"/>
        <v>1735</v>
      </c>
      <c r="E58" s="735"/>
      <c r="F58" s="735"/>
      <c r="G58" s="735"/>
      <c r="H58" s="735"/>
      <c r="I58" s="735">
        <v>720</v>
      </c>
      <c r="J58" s="735">
        <v>15</v>
      </c>
      <c r="K58" s="735">
        <v>1000</v>
      </c>
      <c r="L58" s="735"/>
      <c r="M58" s="735"/>
      <c r="N58" s="735"/>
      <c r="O58" s="735"/>
    </row>
    <row r="59" spans="1:15" ht="12.75" hidden="1">
      <c r="A59" s="25"/>
      <c r="B59" s="16" t="s">
        <v>520</v>
      </c>
      <c r="C59" s="7" t="s">
        <v>544</v>
      </c>
      <c r="D59" s="735">
        <f t="shared" si="6"/>
        <v>0</v>
      </c>
      <c r="E59" s="735"/>
      <c r="F59" s="735"/>
      <c r="G59" s="735"/>
      <c r="H59" s="735"/>
      <c r="I59" s="735"/>
      <c r="J59" s="735"/>
      <c r="K59" s="735"/>
      <c r="L59" s="735"/>
      <c r="M59" s="735"/>
      <c r="N59" s="735"/>
      <c r="O59" s="735"/>
    </row>
    <row r="60" spans="1:15" ht="12.75">
      <c r="A60" s="25"/>
      <c r="B60" s="16" t="s">
        <v>525</v>
      </c>
      <c r="C60" s="7" t="s">
        <v>851</v>
      </c>
      <c r="D60" s="735">
        <f>SUM(E60:O60)</f>
        <v>-74</v>
      </c>
      <c r="E60" s="735"/>
      <c r="F60" s="735"/>
      <c r="G60" s="735"/>
      <c r="H60" s="735"/>
      <c r="I60" s="735">
        <v>288</v>
      </c>
      <c r="J60" s="735"/>
      <c r="K60" s="735"/>
      <c r="L60" s="735"/>
      <c r="M60" s="735"/>
      <c r="N60" s="735"/>
      <c r="O60" s="735">
        <v>-362</v>
      </c>
    </row>
    <row r="61" spans="1:15" ht="12.75" hidden="1">
      <c r="A61" s="25"/>
      <c r="B61" s="16" t="s">
        <v>521</v>
      </c>
      <c r="C61" s="7" t="s">
        <v>545</v>
      </c>
      <c r="D61" s="735">
        <f t="shared" si="6"/>
        <v>0</v>
      </c>
      <c r="E61" s="735"/>
      <c r="F61" s="735"/>
      <c r="G61" s="735"/>
      <c r="H61" s="735"/>
      <c r="I61" s="735"/>
      <c r="J61" s="735"/>
      <c r="K61" s="735"/>
      <c r="L61" s="735"/>
      <c r="M61" s="735"/>
      <c r="N61" s="735"/>
      <c r="O61" s="735"/>
    </row>
    <row r="62" spans="1:15" ht="12.75">
      <c r="A62" s="25" t="s">
        <v>582</v>
      </c>
      <c r="B62" s="16"/>
      <c r="C62" s="6" t="s">
        <v>583</v>
      </c>
      <c r="D62" s="736">
        <f aca="true" t="shared" si="7" ref="D62:N62">SUM(D63:D75)</f>
        <v>0</v>
      </c>
      <c r="E62" s="736">
        <f t="shared" si="7"/>
        <v>0</v>
      </c>
      <c r="F62" s="736">
        <f t="shared" si="7"/>
        <v>0</v>
      </c>
      <c r="G62" s="736">
        <f t="shared" si="7"/>
        <v>0</v>
      </c>
      <c r="H62" s="736">
        <f t="shared" si="7"/>
        <v>0</v>
      </c>
      <c r="I62" s="736">
        <f t="shared" si="7"/>
        <v>0</v>
      </c>
      <c r="J62" s="736">
        <f t="shared" si="7"/>
        <v>0</v>
      </c>
      <c r="K62" s="736">
        <f t="shared" si="7"/>
        <v>0</v>
      </c>
      <c r="L62" s="736">
        <f t="shared" si="7"/>
        <v>0</v>
      </c>
      <c r="M62" s="736">
        <f t="shared" si="7"/>
        <v>0</v>
      </c>
      <c r="N62" s="736">
        <f t="shared" si="7"/>
        <v>0</v>
      </c>
      <c r="O62" s="736">
        <f>SUM(O63:O75)</f>
        <v>0</v>
      </c>
    </row>
    <row r="63" spans="1:15" ht="12.75" hidden="1">
      <c r="A63" s="25"/>
      <c r="B63" s="16" t="s">
        <v>517</v>
      </c>
      <c r="C63" s="7" t="s">
        <v>234</v>
      </c>
      <c r="D63" s="735">
        <f>SUM(E63:O63)</f>
        <v>0</v>
      </c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5"/>
    </row>
    <row r="64" spans="1:15" ht="12.75" hidden="1">
      <c r="A64" s="25"/>
      <c r="B64" s="16" t="s">
        <v>518</v>
      </c>
      <c r="C64" s="7" t="s">
        <v>429</v>
      </c>
      <c r="D64" s="735">
        <f aca="true" t="shared" si="8" ref="D64:D86">SUM(E64:O64)</f>
        <v>0</v>
      </c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</row>
    <row r="65" spans="1:15" ht="12.75" hidden="1">
      <c r="A65" s="25"/>
      <c r="B65" s="16" t="s">
        <v>469</v>
      </c>
      <c r="C65" s="7" t="s">
        <v>424</v>
      </c>
      <c r="D65" s="735">
        <f t="shared" si="8"/>
        <v>0</v>
      </c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5"/>
    </row>
    <row r="66" spans="1:15" ht="12.75" hidden="1">
      <c r="A66" s="25"/>
      <c r="B66" s="16" t="s">
        <v>470</v>
      </c>
      <c r="C66" s="7" t="s">
        <v>978</v>
      </c>
      <c r="D66" s="735">
        <f t="shared" si="8"/>
        <v>0</v>
      </c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</row>
    <row r="67" spans="1:15" ht="12.75">
      <c r="A67" s="25"/>
      <c r="B67" s="16" t="s">
        <v>795</v>
      </c>
      <c r="C67" s="7" t="s">
        <v>988</v>
      </c>
      <c r="D67" s="735">
        <f t="shared" si="8"/>
        <v>7500</v>
      </c>
      <c r="E67" s="735"/>
      <c r="F67" s="735"/>
      <c r="G67" s="735"/>
      <c r="H67" s="735"/>
      <c r="I67" s="735"/>
      <c r="J67" s="735"/>
      <c r="K67" s="735"/>
      <c r="L67" s="735"/>
      <c r="M67" s="735"/>
      <c r="N67" s="735"/>
      <c r="O67" s="735">
        <v>7500</v>
      </c>
    </row>
    <row r="68" spans="1:15" ht="12.75" hidden="1">
      <c r="A68" s="25"/>
      <c r="B68" s="16" t="s">
        <v>464</v>
      </c>
      <c r="C68" s="7" t="s">
        <v>475</v>
      </c>
      <c r="D68" s="735">
        <f t="shared" si="8"/>
        <v>0</v>
      </c>
      <c r="E68" s="735"/>
      <c r="F68" s="735"/>
      <c r="G68" s="735"/>
      <c r="H68" s="735"/>
      <c r="I68" s="735"/>
      <c r="J68" s="735"/>
      <c r="K68" s="735"/>
      <c r="L68" s="735"/>
      <c r="M68" s="735"/>
      <c r="N68" s="735"/>
      <c r="O68" s="735"/>
    </row>
    <row r="69" spans="1:15" ht="12.75" hidden="1">
      <c r="A69" s="25"/>
      <c r="B69" s="16" t="s">
        <v>486</v>
      </c>
      <c r="C69" s="7" t="s">
        <v>445</v>
      </c>
      <c r="D69" s="735">
        <f>SUM(E69:O69)</f>
        <v>0</v>
      </c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</row>
    <row r="70" spans="1:15" ht="12.75" hidden="1">
      <c r="A70" s="25"/>
      <c r="B70" s="16" t="s">
        <v>468</v>
      </c>
      <c r="C70" s="7" t="s">
        <v>524</v>
      </c>
      <c r="D70" s="735">
        <f t="shared" si="8"/>
        <v>0</v>
      </c>
      <c r="E70" s="735"/>
      <c r="F70" s="735"/>
      <c r="G70" s="735"/>
      <c r="H70" s="735"/>
      <c r="I70" s="735"/>
      <c r="J70" s="735"/>
      <c r="K70" s="735"/>
      <c r="L70" s="735"/>
      <c r="M70" s="735"/>
      <c r="N70" s="735"/>
      <c r="O70" s="735"/>
    </row>
    <row r="71" spans="1:15" ht="12.75" hidden="1">
      <c r="A71" s="25"/>
      <c r="B71" s="16" t="s">
        <v>243</v>
      </c>
      <c r="C71" s="7" t="s">
        <v>244</v>
      </c>
      <c r="D71" s="735">
        <f t="shared" si="8"/>
        <v>0</v>
      </c>
      <c r="E71" s="735"/>
      <c r="F71" s="735"/>
      <c r="G71" s="735"/>
      <c r="H71" s="735"/>
      <c r="I71" s="735"/>
      <c r="J71" s="735"/>
      <c r="K71" s="735"/>
      <c r="L71" s="735"/>
      <c r="M71" s="735"/>
      <c r="N71" s="735"/>
      <c r="O71" s="735"/>
    </row>
    <row r="72" spans="1:15" ht="12.75">
      <c r="A72" s="25"/>
      <c r="B72" s="16" t="s">
        <v>465</v>
      </c>
      <c r="C72" s="7" t="s">
        <v>540</v>
      </c>
      <c r="D72" s="735">
        <f t="shared" si="8"/>
        <v>-7500</v>
      </c>
      <c r="E72" s="735"/>
      <c r="F72" s="735"/>
      <c r="G72" s="735"/>
      <c r="H72" s="735"/>
      <c r="I72" s="735"/>
      <c r="J72" s="735"/>
      <c r="K72" s="735"/>
      <c r="L72" s="735"/>
      <c r="M72" s="735"/>
      <c r="N72" s="735"/>
      <c r="O72" s="735">
        <v>-7500</v>
      </c>
    </row>
    <row r="73" spans="1:15" ht="12.75" hidden="1">
      <c r="A73" s="25"/>
      <c r="B73" s="16" t="s">
        <v>520</v>
      </c>
      <c r="C73" s="7" t="s">
        <v>544</v>
      </c>
      <c r="D73" s="735">
        <f>SUM(E73:O73)</f>
        <v>0</v>
      </c>
      <c r="E73" s="737"/>
      <c r="F73" s="737"/>
      <c r="G73" s="737"/>
      <c r="H73" s="737"/>
      <c r="I73" s="737"/>
      <c r="J73" s="737"/>
      <c r="K73" s="737"/>
      <c r="L73" s="737"/>
      <c r="M73" s="737"/>
      <c r="N73" s="737"/>
      <c r="O73" s="737"/>
    </row>
    <row r="74" spans="1:15" ht="12.75" hidden="1">
      <c r="A74" s="25"/>
      <c r="B74" s="16" t="s">
        <v>525</v>
      </c>
      <c r="C74" s="7" t="s">
        <v>851</v>
      </c>
      <c r="D74" s="735">
        <f t="shared" si="8"/>
        <v>0</v>
      </c>
      <c r="E74" s="735"/>
      <c r="F74" s="735"/>
      <c r="G74" s="735"/>
      <c r="H74" s="735"/>
      <c r="I74" s="735"/>
      <c r="J74" s="735"/>
      <c r="K74" s="735"/>
      <c r="L74" s="735"/>
      <c r="M74" s="735"/>
      <c r="N74" s="735"/>
      <c r="O74" s="735"/>
    </row>
    <row r="75" spans="1:15" ht="12.75" hidden="1">
      <c r="A75" s="25"/>
      <c r="B75" s="16" t="s">
        <v>521</v>
      </c>
      <c r="C75" s="7" t="s">
        <v>545</v>
      </c>
      <c r="D75" s="735">
        <f t="shared" si="8"/>
        <v>0</v>
      </c>
      <c r="E75" s="735"/>
      <c r="F75" s="735"/>
      <c r="G75" s="735"/>
      <c r="H75" s="735"/>
      <c r="I75" s="735"/>
      <c r="J75" s="735"/>
      <c r="K75" s="735"/>
      <c r="L75" s="735"/>
      <c r="M75" s="735"/>
      <c r="N75" s="735"/>
      <c r="O75" s="735"/>
    </row>
    <row r="76" spans="1:15" ht="12.75">
      <c r="A76" s="25" t="s">
        <v>711</v>
      </c>
      <c r="B76" s="16"/>
      <c r="C76" s="4" t="s">
        <v>712</v>
      </c>
      <c r="D76" s="736">
        <f>SUM(D77:D78)</f>
        <v>0</v>
      </c>
      <c r="E76" s="736">
        <f aca="true" t="shared" si="9" ref="E76:O76">SUM(E77:E78)</f>
        <v>0</v>
      </c>
      <c r="F76" s="736">
        <f t="shared" si="9"/>
        <v>0</v>
      </c>
      <c r="G76" s="736">
        <f t="shared" si="9"/>
        <v>0</v>
      </c>
      <c r="H76" s="736">
        <f t="shared" si="9"/>
        <v>0</v>
      </c>
      <c r="I76" s="736">
        <f t="shared" si="9"/>
        <v>0</v>
      </c>
      <c r="J76" s="736">
        <f t="shared" si="9"/>
        <v>0</v>
      </c>
      <c r="K76" s="736">
        <f t="shared" si="9"/>
        <v>0</v>
      </c>
      <c r="L76" s="736">
        <f t="shared" si="9"/>
        <v>0</v>
      </c>
      <c r="M76" s="736">
        <f t="shared" si="9"/>
        <v>0</v>
      </c>
      <c r="N76" s="736">
        <f t="shared" si="9"/>
        <v>0</v>
      </c>
      <c r="O76" s="736">
        <f t="shared" si="9"/>
        <v>0</v>
      </c>
    </row>
    <row r="77" spans="1:15" ht="12.75">
      <c r="A77" s="25"/>
      <c r="B77" s="16" t="s">
        <v>795</v>
      </c>
      <c r="C77" s="7" t="s">
        <v>988</v>
      </c>
      <c r="D77" s="735">
        <f t="shared" si="8"/>
        <v>1220</v>
      </c>
      <c r="E77" s="735"/>
      <c r="F77" s="735"/>
      <c r="G77" s="735"/>
      <c r="H77" s="735"/>
      <c r="I77" s="735"/>
      <c r="J77" s="735"/>
      <c r="K77" s="735"/>
      <c r="L77" s="735"/>
      <c r="M77" s="735"/>
      <c r="N77" s="735"/>
      <c r="O77" s="735">
        <v>1220</v>
      </c>
    </row>
    <row r="78" spans="1:15" ht="13.5" thickBot="1">
      <c r="A78" s="25"/>
      <c r="B78" s="16" t="s">
        <v>465</v>
      </c>
      <c r="C78" s="7" t="s">
        <v>540</v>
      </c>
      <c r="D78" s="735">
        <f t="shared" si="8"/>
        <v>-1220</v>
      </c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>
        <v>-1220</v>
      </c>
    </row>
    <row r="79" spans="1:15" ht="12.75" hidden="1">
      <c r="A79" s="25" t="s">
        <v>383</v>
      </c>
      <c r="B79" s="16"/>
      <c r="C79" s="4" t="s">
        <v>384</v>
      </c>
      <c r="D79" s="736">
        <f aca="true" t="shared" si="10" ref="D79:O79">SUM(D80:D86)</f>
        <v>0</v>
      </c>
      <c r="E79" s="736">
        <f t="shared" si="10"/>
        <v>0</v>
      </c>
      <c r="F79" s="736">
        <f t="shared" si="10"/>
        <v>0</v>
      </c>
      <c r="G79" s="736">
        <f t="shared" si="10"/>
        <v>0</v>
      </c>
      <c r="H79" s="736">
        <f t="shared" si="10"/>
        <v>0</v>
      </c>
      <c r="I79" s="736">
        <f t="shared" si="10"/>
        <v>0</v>
      </c>
      <c r="J79" s="736">
        <f t="shared" si="10"/>
        <v>0</v>
      </c>
      <c r="K79" s="736">
        <f t="shared" si="10"/>
        <v>0</v>
      </c>
      <c r="L79" s="736">
        <f t="shared" si="10"/>
        <v>0</v>
      </c>
      <c r="M79" s="736">
        <f t="shared" si="10"/>
        <v>0</v>
      </c>
      <c r="N79" s="736">
        <f t="shared" si="10"/>
        <v>0</v>
      </c>
      <c r="O79" s="736">
        <f t="shared" si="10"/>
        <v>0</v>
      </c>
    </row>
    <row r="80" spans="1:15" ht="12.75" hidden="1">
      <c r="A80" s="25"/>
      <c r="B80" s="16" t="s">
        <v>839</v>
      </c>
      <c r="C80" s="7" t="s">
        <v>979</v>
      </c>
      <c r="D80" s="735">
        <f t="shared" si="8"/>
        <v>0</v>
      </c>
      <c r="E80" s="737"/>
      <c r="F80" s="737"/>
      <c r="G80" s="737"/>
      <c r="H80" s="737"/>
      <c r="I80" s="737"/>
      <c r="J80" s="737"/>
      <c r="K80" s="737"/>
      <c r="L80" s="737"/>
      <c r="M80" s="737"/>
      <c r="N80" s="737"/>
      <c r="O80" s="737"/>
    </row>
    <row r="81" spans="1:15" ht="12.75" hidden="1">
      <c r="A81" s="25"/>
      <c r="B81" s="16" t="s">
        <v>517</v>
      </c>
      <c r="C81" s="7" t="s">
        <v>234</v>
      </c>
      <c r="D81" s="735">
        <f t="shared" si="8"/>
        <v>0</v>
      </c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</row>
    <row r="82" spans="1:15" ht="12.75" hidden="1">
      <c r="A82" s="25"/>
      <c r="B82" s="16" t="s">
        <v>469</v>
      </c>
      <c r="C82" s="7" t="s">
        <v>424</v>
      </c>
      <c r="D82" s="735">
        <f t="shared" si="8"/>
        <v>0</v>
      </c>
      <c r="E82" s="737"/>
      <c r="F82" s="737"/>
      <c r="G82" s="737"/>
      <c r="H82" s="737"/>
      <c r="I82" s="737"/>
      <c r="J82" s="737"/>
      <c r="K82" s="737"/>
      <c r="L82" s="737"/>
      <c r="M82" s="737"/>
      <c r="N82" s="737"/>
      <c r="O82" s="737"/>
    </row>
    <row r="83" spans="1:15" ht="12.75" hidden="1">
      <c r="A83" s="25"/>
      <c r="B83" s="16" t="s">
        <v>470</v>
      </c>
      <c r="C83" s="7" t="s">
        <v>257</v>
      </c>
      <c r="D83" s="735">
        <f t="shared" si="8"/>
        <v>0</v>
      </c>
      <c r="E83" s="737"/>
      <c r="F83" s="737"/>
      <c r="G83" s="737"/>
      <c r="H83" s="737"/>
      <c r="I83" s="737"/>
      <c r="J83" s="737"/>
      <c r="K83" s="737"/>
      <c r="L83" s="737"/>
      <c r="M83" s="737"/>
      <c r="N83" s="737"/>
      <c r="O83" s="737"/>
    </row>
    <row r="84" spans="1:15" ht="12" customHeight="1" hidden="1">
      <c r="A84" s="25"/>
      <c r="B84" s="16" t="s">
        <v>464</v>
      </c>
      <c r="C84" s="7" t="s">
        <v>475</v>
      </c>
      <c r="D84" s="735">
        <f t="shared" si="8"/>
        <v>0</v>
      </c>
      <c r="E84" s="737"/>
      <c r="F84" s="737"/>
      <c r="G84" s="737"/>
      <c r="H84" s="737"/>
      <c r="I84" s="737"/>
      <c r="J84" s="737"/>
      <c r="K84" s="737"/>
      <c r="L84" s="737"/>
      <c r="M84" s="737"/>
      <c r="N84" s="737"/>
      <c r="O84" s="737"/>
    </row>
    <row r="85" spans="1:15" ht="12.75" hidden="1">
      <c r="A85" s="25"/>
      <c r="B85" s="16" t="s">
        <v>465</v>
      </c>
      <c r="C85" s="7" t="s">
        <v>540</v>
      </c>
      <c r="D85" s="735">
        <f t="shared" si="8"/>
        <v>0</v>
      </c>
      <c r="E85" s="737"/>
      <c r="F85" s="737"/>
      <c r="G85" s="737"/>
      <c r="H85" s="737"/>
      <c r="I85" s="737"/>
      <c r="J85" s="737"/>
      <c r="K85" s="737"/>
      <c r="L85" s="737"/>
      <c r="M85" s="737"/>
      <c r="N85" s="737"/>
      <c r="O85" s="737"/>
    </row>
    <row r="86" spans="1:15" ht="12.75" hidden="1">
      <c r="A86" s="25"/>
      <c r="B86" s="16" t="s">
        <v>520</v>
      </c>
      <c r="C86" s="7" t="s">
        <v>544</v>
      </c>
      <c r="D86" s="735">
        <f t="shared" si="8"/>
        <v>0</v>
      </c>
      <c r="E86" s="737"/>
      <c r="F86" s="737"/>
      <c r="G86" s="737"/>
      <c r="H86" s="737"/>
      <c r="I86" s="737"/>
      <c r="J86" s="737"/>
      <c r="K86" s="737"/>
      <c r="L86" s="737"/>
      <c r="M86" s="737"/>
      <c r="N86" s="737"/>
      <c r="O86" s="737"/>
    </row>
    <row r="87" spans="1:15" ht="12.75" hidden="1">
      <c r="A87" s="25" t="s">
        <v>725</v>
      </c>
      <c r="B87" s="16"/>
      <c r="C87" s="6" t="s">
        <v>426</v>
      </c>
      <c r="D87" s="736">
        <f>SUM(D88:D94)</f>
        <v>0</v>
      </c>
      <c r="E87" s="736">
        <f>SUM(E88:E94)</f>
        <v>0</v>
      </c>
      <c r="F87" s="736">
        <f aca="true" t="shared" si="11" ref="F87:O87">SUM(F88:F94)</f>
        <v>0</v>
      </c>
      <c r="G87" s="736">
        <f t="shared" si="11"/>
        <v>0</v>
      </c>
      <c r="H87" s="736">
        <f t="shared" si="11"/>
        <v>0</v>
      </c>
      <c r="I87" s="736">
        <f t="shared" si="11"/>
        <v>0</v>
      </c>
      <c r="J87" s="736">
        <f t="shared" si="11"/>
        <v>0</v>
      </c>
      <c r="K87" s="736">
        <f t="shared" si="11"/>
        <v>0</v>
      </c>
      <c r="L87" s="736">
        <f t="shared" si="11"/>
        <v>0</v>
      </c>
      <c r="M87" s="736">
        <f t="shared" si="11"/>
        <v>0</v>
      </c>
      <c r="N87" s="736">
        <f t="shared" si="11"/>
        <v>0</v>
      </c>
      <c r="O87" s="736">
        <f t="shared" si="11"/>
        <v>0</v>
      </c>
    </row>
    <row r="88" spans="1:15" ht="12.75" hidden="1">
      <c r="A88" s="25"/>
      <c r="B88" s="16" t="s">
        <v>517</v>
      </c>
      <c r="C88" s="7" t="s">
        <v>234</v>
      </c>
      <c r="D88" s="735">
        <f aca="true" t="shared" si="12" ref="D88:D94">SUM(E88:O88)</f>
        <v>0</v>
      </c>
      <c r="E88" s="735"/>
      <c r="F88" s="735"/>
      <c r="G88" s="735"/>
      <c r="H88" s="735"/>
      <c r="I88" s="735"/>
      <c r="J88" s="735">
        <v>0</v>
      </c>
      <c r="K88" s="735"/>
      <c r="L88" s="735"/>
      <c r="M88" s="735"/>
      <c r="N88" s="735"/>
      <c r="O88" s="735"/>
    </row>
    <row r="89" spans="1:15" ht="12.75" hidden="1">
      <c r="A89" s="25"/>
      <c r="B89" s="16" t="s">
        <v>518</v>
      </c>
      <c r="C89" s="7" t="s">
        <v>429</v>
      </c>
      <c r="D89" s="735">
        <f t="shared" si="12"/>
        <v>0</v>
      </c>
      <c r="E89" s="735"/>
      <c r="F89" s="735"/>
      <c r="G89" s="735"/>
      <c r="H89" s="735"/>
      <c r="I89" s="735"/>
      <c r="J89" s="735">
        <v>0</v>
      </c>
      <c r="K89" s="735"/>
      <c r="L89" s="735"/>
      <c r="M89" s="735"/>
      <c r="N89" s="735"/>
      <c r="O89" s="735"/>
    </row>
    <row r="90" spans="1:15" ht="12.75" hidden="1">
      <c r="A90" s="25"/>
      <c r="B90" s="16" t="s">
        <v>469</v>
      </c>
      <c r="C90" s="7" t="s">
        <v>424</v>
      </c>
      <c r="D90" s="735">
        <f t="shared" si="12"/>
        <v>0</v>
      </c>
      <c r="E90" s="735"/>
      <c r="F90" s="735"/>
      <c r="G90" s="735"/>
      <c r="H90" s="735"/>
      <c r="I90" s="735"/>
      <c r="J90" s="735">
        <v>0</v>
      </c>
      <c r="K90" s="735"/>
      <c r="L90" s="735"/>
      <c r="M90" s="735"/>
      <c r="N90" s="735"/>
      <c r="O90" s="735"/>
    </row>
    <row r="91" spans="1:15" ht="12.75" hidden="1">
      <c r="A91" s="25"/>
      <c r="B91" s="16" t="s">
        <v>470</v>
      </c>
      <c r="C91" s="7" t="s">
        <v>257</v>
      </c>
      <c r="D91" s="735">
        <f t="shared" si="12"/>
        <v>0</v>
      </c>
      <c r="E91" s="735"/>
      <c r="F91" s="735"/>
      <c r="G91" s="735"/>
      <c r="H91" s="735"/>
      <c r="I91" s="735"/>
      <c r="J91" s="735">
        <v>0</v>
      </c>
      <c r="K91" s="735"/>
      <c r="L91" s="735"/>
      <c r="M91" s="735"/>
      <c r="N91" s="735"/>
      <c r="O91" s="735"/>
    </row>
    <row r="92" spans="1:15" ht="12.75" hidden="1">
      <c r="A92" s="25"/>
      <c r="B92" s="28" t="s">
        <v>464</v>
      </c>
      <c r="C92" s="29" t="s">
        <v>475</v>
      </c>
      <c r="D92" s="735">
        <f t="shared" si="12"/>
        <v>0</v>
      </c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</row>
    <row r="93" spans="1:15" ht="12.75" hidden="1">
      <c r="A93" s="25"/>
      <c r="B93" s="28" t="s">
        <v>465</v>
      </c>
      <c r="C93" s="29" t="s">
        <v>540</v>
      </c>
      <c r="D93" s="735">
        <f>SUM(E93:O93)</f>
        <v>0</v>
      </c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</row>
    <row r="94" spans="1:15" ht="13.5" hidden="1" thickBot="1">
      <c r="A94" s="25"/>
      <c r="B94" s="28" t="s">
        <v>521</v>
      </c>
      <c r="C94" s="29" t="s">
        <v>980</v>
      </c>
      <c r="D94" s="735">
        <f t="shared" si="12"/>
        <v>0</v>
      </c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</row>
    <row r="95" spans="1:15" ht="15" thickBot="1" thickTop="1">
      <c r="A95" s="45" t="s">
        <v>595</v>
      </c>
      <c r="B95" s="46"/>
      <c r="C95" s="47" t="s">
        <v>596</v>
      </c>
      <c r="D95" s="733">
        <f aca="true" t="shared" si="13" ref="D95:O95">SUM(D96+D112)</f>
        <v>0</v>
      </c>
      <c r="E95" s="733">
        <f t="shared" si="13"/>
        <v>0</v>
      </c>
      <c r="F95" s="733">
        <f t="shared" si="13"/>
        <v>0</v>
      </c>
      <c r="G95" s="733">
        <f t="shared" si="13"/>
        <v>0</v>
      </c>
      <c r="H95" s="733">
        <f t="shared" si="13"/>
        <v>0</v>
      </c>
      <c r="I95" s="733">
        <f t="shared" si="13"/>
        <v>0</v>
      </c>
      <c r="J95" s="733">
        <f t="shared" si="13"/>
        <v>0</v>
      </c>
      <c r="K95" s="733">
        <f t="shared" si="13"/>
        <v>0</v>
      </c>
      <c r="L95" s="733">
        <f t="shared" si="13"/>
        <v>0</v>
      </c>
      <c r="M95" s="733">
        <f t="shared" si="13"/>
        <v>0</v>
      </c>
      <c r="N95" s="733">
        <f t="shared" si="13"/>
        <v>0</v>
      </c>
      <c r="O95" s="733">
        <f t="shared" si="13"/>
        <v>0</v>
      </c>
    </row>
    <row r="96" spans="1:15" ht="13.5" thickTop="1">
      <c r="A96" s="25" t="s">
        <v>597</v>
      </c>
      <c r="B96" s="16"/>
      <c r="C96" s="6" t="s">
        <v>598</v>
      </c>
      <c r="D96" s="736">
        <f>SUM(D97:D111)</f>
        <v>0</v>
      </c>
      <c r="E96" s="736">
        <f>SUM(E97:E111)</f>
        <v>0</v>
      </c>
      <c r="F96" s="736">
        <f>SUM(F97:F111)</f>
        <v>0</v>
      </c>
      <c r="G96" s="736">
        <f>SUM(G97:G111)</f>
        <v>0</v>
      </c>
      <c r="H96" s="736">
        <f aca="true" t="shared" si="14" ref="H96:O96">SUM(H97:H108)</f>
        <v>0</v>
      </c>
      <c r="I96" s="736">
        <f t="shared" si="14"/>
        <v>0</v>
      </c>
      <c r="J96" s="736">
        <f>SUM(J97:J111)</f>
        <v>0</v>
      </c>
      <c r="K96" s="736">
        <f t="shared" si="14"/>
        <v>0</v>
      </c>
      <c r="L96" s="736">
        <f t="shared" si="14"/>
        <v>0</v>
      </c>
      <c r="M96" s="736">
        <f t="shared" si="14"/>
        <v>0</v>
      </c>
      <c r="N96" s="736">
        <f t="shared" si="14"/>
        <v>0</v>
      </c>
      <c r="O96" s="736">
        <f t="shared" si="14"/>
        <v>0</v>
      </c>
    </row>
    <row r="97" spans="1:15" ht="12.75" hidden="1">
      <c r="A97" s="25"/>
      <c r="B97" s="16" t="s">
        <v>515</v>
      </c>
      <c r="C97" s="7" t="s">
        <v>409</v>
      </c>
      <c r="D97" s="735">
        <f aca="true" t="shared" si="15" ref="D97:D108">SUM(E97:N97)</f>
        <v>0</v>
      </c>
      <c r="E97" s="735"/>
      <c r="F97" s="735"/>
      <c r="G97" s="735"/>
      <c r="H97" s="735"/>
      <c r="I97" s="735"/>
      <c r="J97" s="735"/>
      <c r="K97" s="735"/>
      <c r="L97" s="735"/>
      <c r="M97" s="735"/>
      <c r="N97" s="735"/>
      <c r="O97" s="735"/>
    </row>
    <row r="98" spans="1:15" ht="12.75" hidden="1">
      <c r="A98" s="25"/>
      <c r="B98" s="16" t="s">
        <v>517</v>
      </c>
      <c r="C98" s="7" t="s">
        <v>234</v>
      </c>
      <c r="D98" s="735">
        <f t="shared" si="15"/>
        <v>0</v>
      </c>
      <c r="E98" s="735"/>
      <c r="F98" s="735"/>
      <c r="G98" s="735"/>
      <c r="H98" s="735"/>
      <c r="I98" s="735"/>
      <c r="J98" s="735"/>
      <c r="K98" s="735"/>
      <c r="L98" s="735"/>
      <c r="M98" s="735"/>
      <c r="N98" s="735"/>
      <c r="O98" s="735"/>
    </row>
    <row r="99" spans="1:15" ht="12.75" hidden="1">
      <c r="A99" s="25"/>
      <c r="B99" s="16" t="s">
        <v>517</v>
      </c>
      <c r="C99" s="7" t="s">
        <v>981</v>
      </c>
      <c r="D99" s="735">
        <f>SUM(E99:N99)</f>
        <v>0</v>
      </c>
      <c r="E99" s="735"/>
      <c r="F99" s="735"/>
      <c r="G99" s="735"/>
      <c r="H99" s="735"/>
      <c r="I99" s="735"/>
      <c r="J99" s="735"/>
      <c r="K99" s="735"/>
      <c r="L99" s="735"/>
      <c r="M99" s="735"/>
      <c r="N99" s="735"/>
      <c r="O99" s="735"/>
    </row>
    <row r="100" spans="1:15" ht="12.75" hidden="1">
      <c r="A100" s="25"/>
      <c r="B100" s="16" t="s">
        <v>518</v>
      </c>
      <c r="C100" s="7" t="s">
        <v>429</v>
      </c>
      <c r="D100" s="735">
        <f t="shared" si="15"/>
        <v>0</v>
      </c>
      <c r="E100" s="735"/>
      <c r="F100" s="735"/>
      <c r="G100" s="735"/>
      <c r="H100" s="735"/>
      <c r="I100" s="735"/>
      <c r="J100" s="735"/>
      <c r="K100" s="735"/>
      <c r="L100" s="735"/>
      <c r="M100" s="735"/>
      <c r="N100" s="735"/>
      <c r="O100" s="735"/>
    </row>
    <row r="101" spans="1:15" ht="12.75" hidden="1">
      <c r="A101" s="25"/>
      <c r="B101" s="16" t="s">
        <v>469</v>
      </c>
      <c r="C101" s="7" t="s">
        <v>424</v>
      </c>
      <c r="D101" s="735">
        <f t="shared" si="15"/>
        <v>0</v>
      </c>
      <c r="E101" s="735"/>
      <c r="F101" s="735"/>
      <c r="G101" s="735"/>
      <c r="H101" s="735"/>
      <c r="I101" s="735"/>
      <c r="J101" s="735"/>
      <c r="K101" s="735"/>
      <c r="L101" s="735"/>
      <c r="M101" s="735"/>
      <c r="N101" s="735"/>
      <c r="O101" s="735"/>
    </row>
    <row r="102" spans="1:15" ht="12.75" hidden="1">
      <c r="A102" s="25"/>
      <c r="B102" s="16" t="s">
        <v>470</v>
      </c>
      <c r="C102" s="7" t="s">
        <v>257</v>
      </c>
      <c r="D102" s="735">
        <f t="shared" si="15"/>
        <v>0</v>
      </c>
      <c r="E102" s="735"/>
      <c r="F102" s="735"/>
      <c r="G102" s="735"/>
      <c r="H102" s="735"/>
      <c r="I102" s="735"/>
      <c r="J102" s="735"/>
      <c r="K102" s="735"/>
      <c r="L102" s="735"/>
      <c r="M102" s="735"/>
      <c r="N102" s="735"/>
      <c r="O102" s="735"/>
    </row>
    <row r="103" spans="1:15" ht="12.75">
      <c r="A103" s="25"/>
      <c r="B103" s="16" t="s">
        <v>464</v>
      </c>
      <c r="C103" s="7" t="s">
        <v>475</v>
      </c>
      <c r="D103" s="735">
        <f>SUM(E103:O103)</f>
        <v>-100</v>
      </c>
      <c r="E103" s="735"/>
      <c r="F103" s="735"/>
      <c r="G103" s="735"/>
      <c r="H103" s="735"/>
      <c r="I103" s="735"/>
      <c r="J103" s="735"/>
      <c r="K103" s="735"/>
      <c r="L103" s="735">
        <v>-100</v>
      </c>
      <c r="M103" s="735"/>
      <c r="N103" s="735"/>
      <c r="O103" s="735"/>
    </row>
    <row r="104" spans="1:15" ht="12.75" hidden="1">
      <c r="A104" s="25"/>
      <c r="B104" s="16" t="s">
        <v>565</v>
      </c>
      <c r="C104" s="7" t="s">
        <v>217</v>
      </c>
      <c r="D104" s="735">
        <f t="shared" si="15"/>
        <v>0</v>
      </c>
      <c r="E104" s="735"/>
      <c r="F104" s="735"/>
      <c r="G104" s="735"/>
      <c r="H104" s="735"/>
      <c r="I104" s="735"/>
      <c r="J104" s="735"/>
      <c r="K104" s="735"/>
      <c r="L104" s="735"/>
      <c r="M104" s="735"/>
      <c r="N104" s="735"/>
      <c r="O104" s="735"/>
    </row>
    <row r="105" spans="1:15" ht="13.5" thickBot="1">
      <c r="A105" s="25"/>
      <c r="B105" s="16" t="s">
        <v>486</v>
      </c>
      <c r="C105" s="7" t="s">
        <v>445</v>
      </c>
      <c r="D105" s="735">
        <f t="shared" si="15"/>
        <v>100</v>
      </c>
      <c r="E105" s="735"/>
      <c r="F105" s="735"/>
      <c r="G105" s="735"/>
      <c r="H105" s="735"/>
      <c r="I105" s="735"/>
      <c r="J105" s="735"/>
      <c r="K105" s="735"/>
      <c r="L105" s="735">
        <v>100</v>
      </c>
      <c r="M105" s="735"/>
      <c r="N105" s="735"/>
      <c r="O105" s="735"/>
    </row>
    <row r="106" spans="1:15" ht="12.75" hidden="1">
      <c r="A106" s="25"/>
      <c r="B106" s="16" t="s">
        <v>468</v>
      </c>
      <c r="C106" s="7" t="s">
        <v>524</v>
      </c>
      <c r="D106" s="735">
        <f t="shared" si="15"/>
        <v>0</v>
      </c>
      <c r="E106" s="735"/>
      <c r="F106" s="735"/>
      <c r="G106" s="735"/>
      <c r="H106" s="735"/>
      <c r="I106" s="735"/>
      <c r="J106" s="735"/>
      <c r="K106" s="735"/>
      <c r="L106" s="735"/>
      <c r="M106" s="735"/>
      <c r="N106" s="735"/>
      <c r="O106" s="735"/>
    </row>
    <row r="107" spans="1:15" ht="12.75" hidden="1">
      <c r="A107" s="25"/>
      <c r="B107" s="16" t="s">
        <v>243</v>
      </c>
      <c r="C107" s="7" t="s">
        <v>244</v>
      </c>
      <c r="D107" s="735">
        <f t="shared" si="15"/>
        <v>0</v>
      </c>
      <c r="E107" s="735"/>
      <c r="F107" s="735"/>
      <c r="G107" s="735"/>
      <c r="H107" s="735"/>
      <c r="I107" s="735"/>
      <c r="J107" s="735"/>
      <c r="K107" s="735"/>
      <c r="L107" s="735"/>
      <c r="M107" s="735"/>
      <c r="N107" s="735"/>
      <c r="O107" s="735"/>
    </row>
    <row r="108" spans="1:15" ht="12.75" hidden="1">
      <c r="A108" s="25"/>
      <c r="B108" s="16" t="s">
        <v>465</v>
      </c>
      <c r="C108" s="7" t="s">
        <v>540</v>
      </c>
      <c r="D108" s="735">
        <f t="shared" si="15"/>
        <v>0</v>
      </c>
      <c r="E108" s="735"/>
      <c r="F108" s="735"/>
      <c r="G108" s="735"/>
      <c r="H108" s="735"/>
      <c r="I108" s="735"/>
      <c r="J108" s="735"/>
      <c r="K108" s="735"/>
      <c r="L108" s="735"/>
      <c r="M108" s="735"/>
      <c r="N108" s="735"/>
      <c r="O108" s="735"/>
    </row>
    <row r="109" spans="1:15" ht="12.75" hidden="1">
      <c r="A109" s="25"/>
      <c r="B109" s="16" t="s">
        <v>520</v>
      </c>
      <c r="C109" s="7" t="s">
        <v>437</v>
      </c>
      <c r="D109" s="735">
        <f>SUM(E109:O109)</f>
        <v>0</v>
      </c>
      <c r="E109" s="735"/>
      <c r="F109" s="735"/>
      <c r="G109" s="735"/>
      <c r="H109" s="735"/>
      <c r="I109" s="735"/>
      <c r="J109" s="735"/>
      <c r="K109" s="735"/>
      <c r="L109" s="735"/>
      <c r="M109" s="735"/>
      <c r="N109" s="735"/>
      <c r="O109" s="735"/>
    </row>
    <row r="110" spans="1:15" ht="12.75" hidden="1">
      <c r="A110" s="25"/>
      <c r="B110" s="16" t="s">
        <v>525</v>
      </c>
      <c r="C110" s="7" t="s">
        <v>566</v>
      </c>
      <c r="D110" s="735">
        <f>SUM(E110:O110)</f>
        <v>0</v>
      </c>
      <c r="E110" s="735"/>
      <c r="F110" s="735"/>
      <c r="G110" s="735"/>
      <c r="H110" s="735"/>
      <c r="I110" s="735"/>
      <c r="J110" s="735"/>
      <c r="K110" s="735"/>
      <c r="L110" s="735"/>
      <c r="M110" s="735"/>
      <c r="N110" s="735"/>
      <c r="O110" s="735"/>
    </row>
    <row r="111" spans="1:15" ht="12.75" hidden="1">
      <c r="A111" s="25"/>
      <c r="B111" s="16" t="s">
        <v>521</v>
      </c>
      <c r="C111" s="7" t="s">
        <v>450</v>
      </c>
      <c r="D111" s="735">
        <f>SUM(E111:O111)</f>
        <v>0</v>
      </c>
      <c r="E111" s="735"/>
      <c r="F111" s="735"/>
      <c r="G111" s="735"/>
      <c r="H111" s="735"/>
      <c r="I111" s="735"/>
      <c r="J111" s="735"/>
      <c r="K111" s="735"/>
      <c r="L111" s="735"/>
      <c r="M111" s="735"/>
      <c r="N111" s="735"/>
      <c r="O111" s="735"/>
    </row>
    <row r="112" spans="1:15" ht="12.75" hidden="1">
      <c r="A112" s="25" t="s">
        <v>982</v>
      </c>
      <c r="B112" s="16"/>
      <c r="C112" s="4" t="s">
        <v>384</v>
      </c>
      <c r="D112" s="736">
        <f>SUM(D113:D114)</f>
        <v>0</v>
      </c>
      <c r="E112" s="736">
        <f aca="true" t="shared" si="16" ref="E112:N112">SUM(E113:E114)</f>
        <v>0</v>
      </c>
      <c r="F112" s="736">
        <f t="shared" si="16"/>
        <v>0</v>
      </c>
      <c r="G112" s="736">
        <f t="shared" si="16"/>
        <v>0</v>
      </c>
      <c r="H112" s="736">
        <f t="shared" si="16"/>
        <v>0</v>
      </c>
      <c r="I112" s="736">
        <f t="shared" si="16"/>
        <v>0</v>
      </c>
      <c r="J112" s="736">
        <f t="shared" si="16"/>
        <v>0</v>
      </c>
      <c r="K112" s="736">
        <f t="shared" si="16"/>
        <v>0</v>
      </c>
      <c r="L112" s="736">
        <f t="shared" si="16"/>
        <v>0</v>
      </c>
      <c r="M112" s="736">
        <f t="shared" si="16"/>
        <v>0</v>
      </c>
      <c r="N112" s="736">
        <f t="shared" si="16"/>
        <v>0</v>
      </c>
      <c r="O112" s="736">
        <f>SUM(O113:O114)</f>
        <v>0</v>
      </c>
    </row>
    <row r="113" spans="1:15" ht="12.75" hidden="1">
      <c r="A113" s="25"/>
      <c r="B113" s="16" t="s">
        <v>464</v>
      </c>
      <c r="C113" s="7" t="s">
        <v>247</v>
      </c>
      <c r="D113" s="735">
        <f>SUM(E113:N113)</f>
        <v>0</v>
      </c>
      <c r="E113" s="737"/>
      <c r="F113" s="737"/>
      <c r="G113" s="737"/>
      <c r="H113" s="737"/>
      <c r="I113" s="737"/>
      <c r="J113" s="737"/>
      <c r="K113" s="737"/>
      <c r="L113" s="737"/>
      <c r="M113" s="737"/>
      <c r="N113" s="737"/>
      <c r="O113" s="737"/>
    </row>
    <row r="114" spans="1:15" ht="13.5" hidden="1" thickBot="1">
      <c r="A114" s="25"/>
      <c r="B114" s="16" t="s">
        <v>465</v>
      </c>
      <c r="C114" s="7" t="s">
        <v>983</v>
      </c>
      <c r="D114" s="735">
        <f>SUM(E114:N114)</f>
        <v>0</v>
      </c>
      <c r="E114" s="735"/>
      <c r="F114" s="735"/>
      <c r="G114" s="735"/>
      <c r="H114" s="735"/>
      <c r="I114" s="735"/>
      <c r="J114" s="735"/>
      <c r="K114" s="735"/>
      <c r="L114" s="735"/>
      <c r="M114" s="735"/>
      <c r="N114" s="735"/>
      <c r="O114" s="735"/>
    </row>
    <row r="115" spans="1:15" ht="15" thickBot="1" thickTop="1">
      <c r="A115" s="45"/>
      <c r="B115" s="46"/>
      <c r="C115" s="47" t="s">
        <v>984</v>
      </c>
      <c r="D115" s="733">
        <f aca="true" t="shared" si="17" ref="D115:O115">SUM(D8+D95)</f>
        <v>0</v>
      </c>
      <c r="E115" s="733">
        <f t="shared" si="17"/>
        <v>74</v>
      </c>
      <c r="F115" s="733">
        <f t="shared" si="17"/>
        <v>0</v>
      </c>
      <c r="G115" s="733">
        <f t="shared" si="17"/>
        <v>0</v>
      </c>
      <c r="H115" s="733">
        <f t="shared" si="17"/>
        <v>0</v>
      </c>
      <c r="I115" s="733">
        <f t="shared" si="17"/>
        <v>288</v>
      </c>
      <c r="J115" s="733">
        <f t="shared" si="17"/>
        <v>0</v>
      </c>
      <c r="K115" s="733">
        <f t="shared" si="17"/>
        <v>0</v>
      </c>
      <c r="L115" s="733">
        <f t="shared" si="17"/>
        <v>0</v>
      </c>
      <c r="M115" s="733">
        <f t="shared" si="17"/>
        <v>0</v>
      </c>
      <c r="N115" s="733">
        <f t="shared" si="17"/>
        <v>0</v>
      </c>
      <c r="O115" s="733">
        <f t="shared" si="17"/>
        <v>-362</v>
      </c>
    </row>
    <row r="116" spans="1:15" ht="15" thickTop="1">
      <c r="A116" s="19"/>
      <c r="B116" s="19"/>
      <c r="C116" s="149" t="s">
        <v>985</v>
      </c>
      <c r="D116" s="738">
        <f aca="true" t="shared" si="18" ref="D116:O116">SUM(D12+D13+D14+D15+D16+D31+D32+D33+D34+D35+D48+D49+D50+D51+D52+D63+D64+D65+D66+D81+D82+D83+D88+D89+D90+D91+D98+D99+D100+D101+D102)</f>
        <v>-300</v>
      </c>
      <c r="E116" s="738">
        <f t="shared" si="18"/>
        <v>0</v>
      </c>
      <c r="F116" s="738">
        <f t="shared" si="18"/>
        <v>-300</v>
      </c>
      <c r="G116" s="738">
        <f t="shared" si="18"/>
        <v>0</v>
      </c>
      <c r="H116" s="738">
        <f t="shared" si="18"/>
        <v>0</v>
      </c>
      <c r="I116" s="738">
        <f t="shared" si="18"/>
        <v>0</v>
      </c>
      <c r="J116" s="738">
        <f t="shared" si="18"/>
        <v>0</v>
      </c>
      <c r="K116" s="738">
        <f t="shared" si="18"/>
        <v>0</v>
      </c>
      <c r="L116" s="738">
        <f t="shared" si="18"/>
        <v>0</v>
      </c>
      <c r="M116" s="738">
        <f t="shared" si="18"/>
        <v>0</v>
      </c>
      <c r="N116" s="738">
        <f t="shared" si="18"/>
        <v>0</v>
      </c>
      <c r="O116" s="738">
        <f t="shared" si="18"/>
        <v>0</v>
      </c>
    </row>
    <row r="117" spans="1:15" ht="14.25">
      <c r="A117" s="19"/>
      <c r="B117" s="19"/>
      <c r="C117" s="739" t="s">
        <v>986</v>
      </c>
      <c r="D117" s="740"/>
      <c r="E117" s="740"/>
      <c r="F117" s="740"/>
      <c r="G117" s="740"/>
      <c r="H117" s="740"/>
      <c r="I117" s="740"/>
      <c r="J117" s="740"/>
      <c r="K117" s="740"/>
      <c r="L117" s="740"/>
      <c r="M117" s="740"/>
      <c r="N117" s="740"/>
      <c r="O117" s="740"/>
    </row>
    <row r="118" spans="1:2" ht="14.25">
      <c r="A118" s="19"/>
      <c r="B118" s="19"/>
    </row>
    <row r="119" spans="1:2" ht="14.25">
      <c r="A119" s="19"/>
      <c r="B119" s="19"/>
    </row>
    <row r="120" spans="1:2" ht="12.75">
      <c r="A120" s="20"/>
      <c r="B120" s="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3">
      <selection activeCell="C28" sqref="C28"/>
    </sheetView>
  </sheetViews>
  <sheetFormatPr defaultColWidth="9.00390625" defaultRowHeight="12.75"/>
  <cols>
    <col min="1" max="1" width="4.125" style="0" customWidth="1"/>
    <col min="2" max="2" width="31.25390625" style="0" customWidth="1"/>
    <col min="3" max="3" width="10.875" style="0" customWidth="1"/>
    <col min="4" max="4" width="12.25390625" style="0" customWidth="1"/>
    <col min="5" max="5" width="11.00390625" style="0" customWidth="1"/>
    <col min="6" max="6" width="11.25390625" style="0" customWidth="1"/>
    <col min="7" max="7" width="11.75390625" style="0" customWidth="1"/>
    <col min="8" max="8" width="11.125" style="0" customWidth="1"/>
    <col min="9" max="10" width="11.625" style="0" customWidth="1"/>
  </cols>
  <sheetData>
    <row r="2" spans="1:10" ht="15">
      <c r="A2" s="669"/>
      <c r="B2" s="669"/>
      <c r="C2" s="669"/>
      <c r="D2" s="669" t="s">
        <v>41</v>
      </c>
      <c r="E2" s="669"/>
      <c r="F2" s="669"/>
      <c r="G2" s="669"/>
      <c r="H2" s="669"/>
      <c r="I2" s="669"/>
      <c r="J2" s="669"/>
    </row>
    <row r="3" spans="1:10" ht="15">
      <c r="A3" s="669"/>
      <c r="B3" s="669"/>
      <c r="C3" s="669"/>
      <c r="D3" s="669" t="s">
        <v>871</v>
      </c>
      <c r="E3" s="669"/>
      <c r="F3" s="669"/>
      <c r="G3" s="669"/>
      <c r="H3" s="669"/>
      <c r="I3" s="669"/>
      <c r="J3" s="669"/>
    </row>
    <row r="4" spans="1:10" ht="15">
      <c r="A4" s="669"/>
      <c r="B4" s="669"/>
      <c r="C4" s="669"/>
      <c r="D4" s="669" t="s">
        <v>126</v>
      </c>
      <c r="E4" s="669"/>
      <c r="F4" s="669"/>
      <c r="G4" s="669"/>
      <c r="H4" s="669"/>
      <c r="I4" s="669"/>
      <c r="J4" s="669"/>
    </row>
    <row r="5" spans="1:10" ht="15">
      <c r="A5" s="669"/>
      <c r="B5" s="668" t="s">
        <v>654</v>
      </c>
      <c r="C5" s="669"/>
      <c r="D5" s="669"/>
      <c r="E5" s="669"/>
      <c r="F5" s="669"/>
      <c r="G5" s="669"/>
      <c r="H5" s="669"/>
      <c r="I5" s="669"/>
      <c r="J5" s="669"/>
    </row>
    <row r="6" spans="1:10" ht="15.75" thickBot="1">
      <c r="A6" s="669"/>
      <c r="B6" s="669"/>
      <c r="C6" s="669"/>
      <c r="D6" s="669"/>
      <c r="E6" s="669"/>
      <c r="F6" s="669"/>
      <c r="G6" s="669"/>
      <c r="H6" s="669"/>
      <c r="I6" s="669"/>
      <c r="J6" s="669"/>
    </row>
    <row r="7" spans="1:10" ht="15.75" thickTop="1">
      <c r="A7" s="670"/>
      <c r="B7" s="671"/>
      <c r="C7" s="671" t="s">
        <v>647</v>
      </c>
      <c r="D7" s="672"/>
      <c r="E7" s="672" t="s">
        <v>648</v>
      </c>
      <c r="F7" s="672"/>
      <c r="G7" s="672"/>
      <c r="H7" s="672"/>
      <c r="I7" s="672"/>
      <c r="J7" s="672"/>
    </row>
    <row r="8" spans="1:10" ht="15">
      <c r="A8" s="673" t="s">
        <v>62</v>
      </c>
      <c r="B8" s="674" t="s">
        <v>649</v>
      </c>
      <c r="C8" s="675" t="s">
        <v>81</v>
      </c>
      <c r="D8" s="675">
        <v>2005</v>
      </c>
      <c r="E8" s="675">
        <v>2006</v>
      </c>
      <c r="F8" s="675">
        <v>2007</v>
      </c>
      <c r="G8" s="675">
        <v>2008</v>
      </c>
      <c r="H8" s="675">
        <v>2009</v>
      </c>
      <c r="I8" s="675">
        <v>2010</v>
      </c>
      <c r="J8" s="675">
        <v>2011</v>
      </c>
    </row>
    <row r="9" spans="1:10" ht="15.75" thickBot="1">
      <c r="A9" s="676"/>
      <c r="B9" s="677"/>
      <c r="C9" s="678" t="s">
        <v>657</v>
      </c>
      <c r="D9" s="677"/>
      <c r="E9" s="677"/>
      <c r="F9" s="677"/>
      <c r="G9" s="677"/>
      <c r="H9" s="677"/>
      <c r="I9" s="677"/>
      <c r="J9" s="677"/>
    </row>
    <row r="10" spans="1:10" ht="15" thickTop="1">
      <c r="A10" s="684">
        <v>1</v>
      </c>
      <c r="B10" s="685" t="s">
        <v>655</v>
      </c>
      <c r="C10" s="686">
        <v>240000</v>
      </c>
      <c r="D10" s="686">
        <v>160000</v>
      </c>
      <c r="E10" s="686"/>
      <c r="F10" s="686"/>
      <c r="G10" s="686"/>
      <c r="H10" s="686">
        <v>0</v>
      </c>
      <c r="I10" s="686">
        <v>0</v>
      </c>
      <c r="J10" s="686">
        <v>0</v>
      </c>
    </row>
    <row r="11" spans="1:10" ht="14.25">
      <c r="A11" s="684">
        <v>2</v>
      </c>
      <c r="B11" s="685" t="s">
        <v>658</v>
      </c>
      <c r="C11" s="686">
        <f>SUM(C12:C18)</f>
        <v>4630656</v>
      </c>
      <c r="D11" s="686">
        <f aca="true" t="shared" si="0" ref="D11:J11">SUM(D12:D18)</f>
        <v>2839000</v>
      </c>
      <c r="E11" s="686">
        <f t="shared" si="0"/>
        <v>1792484</v>
      </c>
      <c r="F11" s="686">
        <f t="shared" si="0"/>
        <v>700000</v>
      </c>
      <c r="G11" s="686">
        <f t="shared" si="0"/>
        <v>200000</v>
      </c>
      <c r="H11" s="686">
        <f t="shared" si="0"/>
        <v>0</v>
      </c>
      <c r="I11" s="686">
        <f t="shared" si="0"/>
        <v>0</v>
      </c>
      <c r="J11" s="686">
        <f t="shared" si="0"/>
        <v>0</v>
      </c>
    </row>
    <row r="12" spans="1:10" ht="15">
      <c r="A12" s="679" t="s">
        <v>418</v>
      </c>
      <c r="B12" s="674" t="s">
        <v>673</v>
      </c>
      <c r="C12" s="680">
        <v>553656</v>
      </c>
      <c r="D12" s="680">
        <v>198516</v>
      </c>
      <c r="E12" s="680">
        <v>0</v>
      </c>
      <c r="F12" s="680">
        <v>0</v>
      </c>
      <c r="G12" s="680">
        <v>0</v>
      </c>
      <c r="H12" s="680"/>
      <c r="I12" s="680"/>
      <c r="J12" s="680"/>
    </row>
    <row r="13" spans="1:10" ht="15">
      <c r="A13" s="679" t="s">
        <v>418</v>
      </c>
      <c r="B13" s="674" t="s">
        <v>659</v>
      </c>
      <c r="C13" s="680">
        <v>1550000</v>
      </c>
      <c r="D13" s="680">
        <v>1350000</v>
      </c>
      <c r="E13" s="680">
        <v>1200000</v>
      </c>
      <c r="F13" s="680">
        <v>700000</v>
      </c>
      <c r="G13" s="680">
        <v>200000</v>
      </c>
      <c r="H13" s="680">
        <v>0</v>
      </c>
      <c r="I13" s="680">
        <v>0</v>
      </c>
      <c r="J13" s="680">
        <v>0</v>
      </c>
    </row>
    <row r="14" spans="1:10" ht="15">
      <c r="A14" s="679" t="s">
        <v>418</v>
      </c>
      <c r="B14" s="674" t="s">
        <v>660</v>
      </c>
      <c r="C14" s="680">
        <v>250000</v>
      </c>
      <c r="D14" s="680">
        <v>150000</v>
      </c>
      <c r="E14" s="680">
        <v>0</v>
      </c>
      <c r="F14" s="680">
        <v>0</v>
      </c>
      <c r="G14" s="680">
        <v>0</v>
      </c>
      <c r="H14" s="680">
        <v>0</v>
      </c>
      <c r="I14" s="680">
        <v>0</v>
      </c>
      <c r="J14" s="680">
        <v>0</v>
      </c>
    </row>
    <row r="15" spans="1:10" ht="15">
      <c r="A15" s="679" t="s">
        <v>418</v>
      </c>
      <c r="B15" s="674" t="s">
        <v>661</v>
      </c>
      <c r="C15" s="680">
        <v>50000</v>
      </c>
      <c r="D15" s="680">
        <v>0</v>
      </c>
      <c r="E15" s="680">
        <v>0</v>
      </c>
      <c r="F15" s="680">
        <v>0</v>
      </c>
      <c r="G15" s="680">
        <v>0</v>
      </c>
      <c r="H15" s="680">
        <v>0</v>
      </c>
      <c r="I15" s="680"/>
      <c r="J15" s="680"/>
    </row>
    <row r="16" spans="1:10" ht="15">
      <c r="A16" s="679"/>
      <c r="B16" s="674" t="s">
        <v>662</v>
      </c>
      <c r="C16" s="680">
        <v>600000</v>
      </c>
      <c r="D16" s="680">
        <v>400000</v>
      </c>
      <c r="E16" s="680">
        <v>200000</v>
      </c>
      <c r="F16" s="680">
        <v>0</v>
      </c>
      <c r="G16" s="680"/>
      <c r="H16" s="680"/>
      <c r="I16" s="680"/>
      <c r="J16" s="680"/>
    </row>
    <row r="17" spans="1:10" ht="15">
      <c r="A17" s="679"/>
      <c r="B17" s="674" t="s">
        <v>663</v>
      </c>
      <c r="C17" s="680">
        <v>1227000</v>
      </c>
      <c r="D17" s="680">
        <v>420484</v>
      </c>
      <c r="E17" s="680">
        <v>232484</v>
      </c>
      <c r="F17" s="680"/>
      <c r="G17" s="680"/>
      <c r="H17" s="680"/>
      <c r="I17" s="680"/>
      <c r="J17" s="680"/>
    </row>
    <row r="18" spans="1:10" ht="15">
      <c r="A18" s="679"/>
      <c r="B18" s="674" t="s">
        <v>664</v>
      </c>
      <c r="C18" s="680">
        <v>400000</v>
      </c>
      <c r="D18" s="680">
        <v>320000</v>
      </c>
      <c r="E18" s="680">
        <v>160000</v>
      </c>
      <c r="F18" s="680"/>
      <c r="G18" s="680"/>
      <c r="H18" s="680"/>
      <c r="I18" s="680"/>
      <c r="J18" s="680"/>
    </row>
    <row r="19" spans="1:10" ht="14.25">
      <c r="A19" s="684">
        <v>3</v>
      </c>
      <c r="B19" s="685" t="s">
        <v>665</v>
      </c>
      <c r="C19" s="686">
        <f>SUM(C20:C23)</f>
        <v>1421718</v>
      </c>
      <c r="D19" s="686">
        <f aca="true" t="shared" si="1" ref="D19:J19">SUM(D20:D23)</f>
        <v>948697</v>
      </c>
      <c r="E19" s="686">
        <f t="shared" si="1"/>
        <v>521217</v>
      </c>
      <c r="F19" s="686">
        <f t="shared" si="1"/>
        <v>290817</v>
      </c>
      <c r="G19" s="686">
        <f t="shared" si="1"/>
        <v>44637</v>
      </c>
      <c r="H19" s="686">
        <f t="shared" si="1"/>
        <v>0</v>
      </c>
      <c r="I19" s="686">
        <f t="shared" si="1"/>
        <v>0</v>
      </c>
      <c r="J19" s="686">
        <f t="shared" si="1"/>
        <v>0</v>
      </c>
    </row>
    <row r="20" spans="1:10" ht="15">
      <c r="A20" s="679"/>
      <c r="B20" s="674" t="s">
        <v>666</v>
      </c>
      <c r="C20" s="680">
        <v>125000</v>
      </c>
      <c r="D20" s="680">
        <v>62500</v>
      </c>
      <c r="E20" s="680"/>
      <c r="F20" s="680"/>
      <c r="G20" s="680"/>
      <c r="H20" s="680"/>
      <c r="I20" s="680"/>
      <c r="J20" s="680"/>
    </row>
    <row r="21" spans="1:10" ht="15">
      <c r="A21" s="679"/>
      <c r="B21" s="674" t="s">
        <v>667</v>
      </c>
      <c r="C21" s="680">
        <v>115100</v>
      </c>
      <c r="D21" s="680">
        <v>42000</v>
      </c>
      <c r="E21" s="680"/>
      <c r="F21" s="680"/>
      <c r="G21" s="680"/>
      <c r="H21" s="680"/>
      <c r="I21" s="680"/>
      <c r="J21" s="680"/>
    </row>
    <row r="22" spans="1:10" ht="15">
      <c r="A22" s="679"/>
      <c r="B22" s="674" t="s">
        <v>668</v>
      </c>
      <c r="C22" s="680">
        <v>467650</v>
      </c>
      <c r="D22" s="680">
        <v>293650</v>
      </c>
      <c r="E22" s="680">
        <v>149950</v>
      </c>
      <c r="F22" s="680">
        <v>89950</v>
      </c>
      <c r="G22" s="680"/>
      <c r="H22" s="680"/>
      <c r="I22" s="680"/>
      <c r="J22" s="680"/>
    </row>
    <row r="23" spans="1:10" ht="15">
      <c r="A23" s="679"/>
      <c r="B23" s="674" t="s">
        <v>669</v>
      </c>
      <c r="C23" s="680">
        <v>713968</v>
      </c>
      <c r="D23" s="680">
        <v>550547</v>
      </c>
      <c r="E23" s="680">
        <v>371267</v>
      </c>
      <c r="F23" s="680">
        <v>200867</v>
      </c>
      <c r="G23" s="680">
        <v>44637</v>
      </c>
      <c r="H23" s="680"/>
      <c r="I23" s="680"/>
      <c r="J23" s="680"/>
    </row>
    <row r="24" spans="1:10" ht="14.25">
      <c r="A24" s="684">
        <v>4</v>
      </c>
      <c r="B24" s="685" t="s">
        <v>670</v>
      </c>
      <c r="C24" s="686"/>
      <c r="D24" s="686">
        <v>4607300</v>
      </c>
      <c r="E24" s="686">
        <v>4500000</v>
      </c>
      <c r="F24" s="686">
        <v>4000000</v>
      </c>
      <c r="G24" s="686">
        <v>3300000</v>
      </c>
      <c r="H24" s="686">
        <v>2500000</v>
      </c>
      <c r="I24" s="686">
        <v>1900000</v>
      </c>
      <c r="J24" s="686">
        <v>900000</v>
      </c>
    </row>
    <row r="25" spans="1:10" ht="14.25">
      <c r="A25" s="684">
        <v>5</v>
      </c>
      <c r="B25" s="685" t="s">
        <v>671</v>
      </c>
      <c r="C25" s="686"/>
      <c r="D25" s="686">
        <v>1095540</v>
      </c>
      <c r="E25" s="686">
        <v>1034155</v>
      </c>
      <c r="F25" s="686">
        <v>764155</v>
      </c>
      <c r="G25" s="686">
        <v>494155</v>
      </c>
      <c r="H25" s="686">
        <v>224155</v>
      </c>
      <c r="I25" s="686"/>
      <c r="J25" s="686"/>
    </row>
    <row r="26" spans="1:10" ht="15.75" thickBot="1">
      <c r="A26" s="684">
        <v>6</v>
      </c>
      <c r="B26" s="685" t="s">
        <v>672</v>
      </c>
      <c r="C26" s="680">
        <v>0</v>
      </c>
      <c r="D26" s="680">
        <v>0</v>
      </c>
      <c r="E26" s="680" t="s">
        <v>418</v>
      </c>
      <c r="F26" s="680" t="s">
        <v>418</v>
      </c>
      <c r="G26" s="680" t="s">
        <v>418</v>
      </c>
      <c r="H26" s="680" t="s">
        <v>418</v>
      </c>
      <c r="I26" s="680" t="s">
        <v>418</v>
      </c>
      <c r="J26" s="680" t="s">
        <v>418</v>
      </c>
    </row>
    <row r="27" spans="1:10" ht="15.75" thickBot="1">
      <c r="A27" s="687">
        <v>7</v>
      </c>
      <c r="B27" s="681" t="s">
        <v>650</v>
      </c>
      <c r="C27" s="682">
        <f>SUM(C10+C11+C19)</f>
        <v>6292374</v>
      </c>
      <c r="D27" s="682">
        <f>SUM(D10+D11+D19+D24+D25)</f>
        <v>9650537</v>
      </c>
      <c r="E27" s="682">
        <f aca="true" t="shared" si="2" ref="E27:J27">SUM(E10+E11+E19+E24+E25)</f>
        <v>7847856</v>
      </c>
      <c r="F27" s="682">
        <f t="shared" si="2"/>
        <v>5754972</v>
      </c>
      <c r="G27" s="682">
        <f t="shared" si="2"/>
        <v>4038792</v>
      </c>
      <c r="H27" s="682">
        <f t="shared" si="2"/>
        <v>2724155</v>
      </c>
      <c r="I27" s="682">
        <f t="shared" si="2"/>
        <v>1900000</v>
      </c>
      <c r="J27" s="682">
        <f t="shared" si="2"/>
        <v>900000</v>
      </c>
    </row>
    <row r="28" spans="1:10" ht="15">
      <c r="A28" s="684">
        <v>8</v>
      </c>
      <c r="B28" s="674" t="s">
        <v>656</v>
      </c>
      <c r="C28" s="680">
        <f>'zał.nr 1 dochody '!I144</f>
        <v>36785095</v>
      </c>
      <c r="D28" s="680">
        <f>'zał.nr 1 dochody '!F144</f>
        <v>36633498</v>
      </c>
      <c r="E28" s="680">
        <v>35231616</v>
      </c>
      <c r="F28" s="680">
        <v>35493400</v>
      </c>
      <c r="G28" s="680">
        <v>35759077</v>
      </c>
      <c r="H28" s="680">
        <v>36028709</v>
      </c>
      <c r="I28" s="680">
        <v>36302363</v>
      </c>
      <c r="J28" s="680">
        <v>36580105</v>
      </c>
    </row>
    <row r="29" spans="1:10" ht="15.75" thickBot="1">
      <c r="A29" s="688">
        <v>9</v>
      </c>
      <c r="B29" s="677" t="s">
        <v>651</v>
      </c>
      <c r="C29" s="683">
        <f aca="true" t="shared" si="3" ref="C29:J29">C27/C28*100</f>
        <v>17.105770693265846</v>
      </c>
      <c r="D29" s="683">
        <f t="shared" si="3"/>
        <v>26.34347667263443</v>
      </c>
      <c r="E29" s="683">
        <f t="shared" si="3"/>
        <v>22.275038420037276</v>
      </c>
      <c r="F29" s="683">
        <f t="shared" si="3"/>
        <v>16.21420320397595</v>
      </c>
      <c r="G29" s="683">
        <f t="shared" si="3"/>
        <v>11.294452594511878</v>
      </c>
      <c r="H29" s="683">
        <f t="shared" si="3"/>
        <v>7.561067480935828</v>
      </c>
      <c r="I29" s="683">
        <f t="shared" si="3"/>
        <v>5.233819076736134</v>
      </c>
      <c r="J29" s="683">
        <f t="shared" si="3"/>
        <v>2.4603537906739197</v>
      </c>
    </row>
    <row r="30" spans="1:10" ht="15.75" thickTop="1">
      <c r="A30" s="669"/>
      <c r="B30" s="669"/>
      <c r="C30" s="669"/>
      <c r="D30" s="669"/>
      <c r="E30" s="669"/>
      <c r="F30" s="669"/>
      <c r="G30" s="669"/>
      <c r="H30" s="669"/>
      <c r="I30" s="669"/>
      <c r="J30" s="669"/>
    </row>
    <row r="31" spans="1:10" ht="15">
      <c r="A31" s="669" t="s">
        <v>652</v>
      </c>
      <c r="B31" s="669" t="s">
        <v>653</v>
      </c>
      <c r="C31" s="669"/>
      <c r="D31" s="669"/>
      <c r="E31" s="669"/>
      <c r="F31" s="669"/>
      <c r="G31" s="669"/>
      <c r="H31" s="669"/>
      <c r="I31" s="669"/>
      <c r="J31" s="669"/>
    </row>
    <row r="32" spans="1:10" ht="15">
      <c r="A32" s="669" t="s">
        <v>418</v>
      </c>
      <c r="B32" s="669" t="s">
        <v>418</v>
      </c>
      <c r="C32" s="669"/>
      <c r="D32" s="669"/>
      <c r="E32" s="669" t="s">
        <v>418</v>
      </c>
      <c r="F32" s="669"/>
      <c r="G32" s="669"/>
      <c r="H32" s="669"/>
      <c r="I32" s="669"/>
      <c r="J32" s="669"/>
    </row>
    <row r="33" spans="1:10" ht="15">
      <c r="A33" s="669"/>
      <c r="B33" s="669" t="s">
        <v>418</v>
      </c>
      <c r="C33" s="669"/>
      <c r="D33" s="669" t="s">
        <v>418</v>
      </c>
      <c r="E33" s="669"/>
      <c r="F33" s="669"/>
      <c r="G33" s="669"/>
      <c r="H33" s="669"/>
      <c r="I33" s="669"/>
      <c r="J33" s="669"/>
    </row>
    <row r="34" spans="1:10" ht="15">
      <c r="A34" s="669"/>
      <c r="B34" s="669"/>
      <c r="C34" s="669"/>
      <c r="D34" s="669" t="s">
        <v>418</v>
      </c>
      <c r="E34" s="669" t="s">
        <v>418</v>
      </c>
      <c r="F34" s="669"/>
      <c r="G34" s="669"/>
      <c r="H34" s="669"/>
      <c r="I34" s="669"/>
      <c r="J34" s="669"/>
    </row>
    <row r="35" spans="1:10" ht="15">
      <c r="A35" s="669"/>
      <c r="B35" s="669"/>
      <c r="C35" s="669"/>
      <c r="D35" s="669"/>
      <c r="E35" s="669"/>
      <c r="F35" s="669"/>
      <c r="G35" s="669"/>
      <c r="H35" s="669"/>
      <c r="I35" s="669"/>
      <c r="J35" s="669"/>
    </row>
  </sheetData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" sqref="D2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6.875" style="0" customWidth="1"/>
    <col min="4" max="4" width="54.875" style="0" customWidth="1"/>
    <col min="5" max="5" width="10.375" style="0" customWidth="1"/>
  </cols>
  <sheetData>
    <row r="1" spans="1:5" ht="15">
      <c r="A1" s="54"/>
      <c r="B1" s="54"/>
      <c r="C1" s="54"/>
      <c r="D1" s="432" t="s">
        <v>1000</v>
      </c>
      <c r="E1" s="54"/>
    </row>
    <row r="2" spans="1:5" ht="15">
      <c r="A2" s="54"/>
      <c r="B2" s="54"/>
      <c r="C2" s="54"/>
      <c r="D2" s="432" t="s">
        <v>871</v>
      </c>
      <c r="E2" s="54"/>
    </row>
    <row r="3" spans="1:5" ht="15">
      <c r="A3" s="54"/>
      <c r="B3" s="54"/>
      <c r="C3" s="54"/>
      <c r="D3" s="432" t="s">
        <v>936</v>
      </c>
      <c r="E3" s="54"/>
    </row>
    <row r="4" spans="1:5" ht="15">
      <c r="A4" s="54"/>
      <c r="B4" s="54"/>
      <c r="C4" s="54"/>
      <c r="D4" s="432"/>
      <c r="E4" s="54"/>
    </row>
    <row r="5" spans="1:5" ht="15">
      <c r="A5" s="54"/>
      <c r="B5" s="54"/>
      <c r="C5" s="528" t="s">
        <v>191</v>
      </c>
      <c r="D5" s="432"/>
      <c r="E5" s="54"/>
    </row>
    <row r="6" spans="1:5" ht="14.25">
      <c r="A6" s="54"/>
      <c r="B6" s="54"/>
      <c r="C6" s="528" t="s">
        <v>192</v>
      </c>
      <c r="D6" s="54"/>
      <c r="E6" s="54"/>
    </row>
    <row r="7" spans="1:5" ht="14.25">
      <c r="A7" s="54"/>
      <c r="B7" s="54"/>
      <c r="C7" s="54" t="s">
        <v>418</v>
      </c>
      <c r="D7" s="528" t="s">
        <v>538</v>
      </c>
      <c r="E7" s="54"/>
    </row>
    <row r="8" spans="1:5" ht="15" thickBot="1">
      <c r="A8" s="54"/>
      <c r="B8" s="54"/>
      <c r="C8" s="54"/>
      <c r="D8" s="528" t="s">
        <v>418</v>
      </c>
      <c r="E8" s="54" t="s">
        <v>101</v>
      </c>
    </row>
    <row r="9" spans="1:5" ht="15.75" thickBot="1" thickTop="1">
      <c r="A9" s="529" t="s">
        <v>62</v>
      </c>
      <c r="B9" s="530" t="s">
        <v>627</v>
      </c>
      <c r="C9" s="531" t="s">
        <v>890</v>
      </c>
      <c r="D9" s="530" t="s">
        <v>193</v>
      </c>
      <c r="E9" s="530" t="s">
        <v>61</v>
      </c>
    </row>
    <row r="10" spans="1:5" ht="39" thickTop="1">
      <c r="A10" s="532">
        <v>1</v>
      </c>
      <c r="B10" s="438">
        <v>630</v>
      </c>
      <c r="C10" s="438">
        <v>63003</v>
      </c>
      <c r="D10" s="665" t="s">
        <v>808</v>
      </c>
      <c r="E10" s="533">
        <v>3400</v>
      </c>
    </row>
    <row r="11" spans="1:5" ht="38.25">
      <c r="A11" s="120">
        <v>2</v>
      </c>
      <c r="B11" s="168">
        <v>754</v>
      </c>
      <c r="C11" s="168">
        <v>75415</v>
      </c>
      <c r="D11" s="666" t="s">
        <v>809</v>
      </c>
      <c r="E11" s="667">
        <v>4000</v>
      </c>
    </row>
    <row r="12" spans="1:5" ht="25.5">
      <c r="A12" s="120">
        <v>3</v>
      </c>
      <c r="B12" s="168">
        <v>851</v>
      </c>
      <c r="C12" s="168">
        <v>85154</v>
      </c>
      <c r="D12" s="666" t="s">
        <v>812</v>
      </c>
      <c r="E12" s="667">
        <v>31000</v>
      </c>
    </row>
    <row r="13" spans="1:5" ht="12.75">
      <c r="A13" s="120">
        <v>4</v>
      </c>
      <c r="B13" s="168">
        <v>853</v>
      </c>
      <c r="C13" s="168">
        <v>85311</v>
      </c>
      <c r="D13" s="168" t="s">
        <v>194</v>
      </c>
      <c r="E13" s="667">
        <v>6000</v>
      </c>
    </row>
    <row r="14" spans="1:5" ht="25.5">
      <c r="A14" s="120">
        <v>5</v>
      </c>
      <c r="B14" s="168">
        <v>854</v>
      </c>
      <c r="C14" s="168">
        <v>85418</v>
      </c>
      <c r="D14" s="666" t="s">
        <v>811</v>
      </c>
      <c r="E14" s="667">
        <v>96601</v>
      </c>
    </row>
    <row r="15" spans="1:5" ht="51">
      <c r="A15" s="120">
        <v>6</v>
      </c>
      <c r="B15" s="168">
        <v>921</v>
      </c>
      <c r="C15" s="168">
        <v>92105</v>
      </c>
      <c r="D15" s="666" t="s">
        <v>810</v>
      </c>
      <c r="E15" s="667">
        <v>12000</v>
      </c>
    </row>
    <row r="16" spans="1:5" ht="38.25">
      <c r="A16" s="532">
        <v>7</v>
      </c>
      <c r="B16" s="438">
        <v>926</v>
      </c>
      <c r="C16" s="438">
        <v>92605</v>
      </c>
      <c r="D16" s="665" t="s">
        <v>807</v>
      </c>
      <c r="E16" s="533">
        <v>108600</v>
      </c>
    </row>
    <row r="17" spans="1:5" ht="13.5" thickBot="1">
      <c r="A17" s="532" t="s">
        <v>418</v>
      </c>
      <c r="B17" s="438" t="s">
        <v>418</v>
      </c>
      <c r="C17" s="438"/>
      <c r="D17" s="438"/>
      <c r="E17" s="533"/>
    </row>
    <row r="18" spans="1:5" ht="14.25" thickBot="1" thickTop="1">
      <c r="A18" s="534"/>
      <c r="B18" s="535"/>
      <c r="C18" s="535"/>
      <c r="D18" s="535" t="s">
        <v>200</v>
      </c>
      <c r="E18" s="536">
        <f>SUM(E10:E17)</f>
        <v>261601</v>
      </c>
    </row>
    <row r="19" spans="1:5" ht="13.5" thickTop="1">
      <c r="A19" s="54"/>
      <c r="B19" s="54"/>
      <c r="C19" s="54"/>
      <c r="D19" s="54" t="s">
        <v>201</v>
      </c>
      <c r="E19" s="123">
        <f>SUM(E12)</f>
        <v>31000</v>
      </c>
    </row>
    <row r="20" spans="1:5" ht="12.75">
      <c r="A20" s="54"/>
      <c r="B20" s="54"/>
      <c r="C20" s="54"/>
      <c r="D20" s="54"/>
      <c r="E20" s="54"/>
    </row>
    <row r="21" spans="1:5" ht="12.75">
      <c r="A21" s="54"/>
      <c r="B21" s="54"/>
      <c r="C21" s="54"/>
      <c r="D21" s="54"/>
      <c r="E21" s="54"/>
    </row>
    <row r="22" spans="1:5" ht="12.75">
      <c r="A22" s="54"/>
      <c r="B22" s="54"/>
      <c r="C22" s="54"/>
      <c r="D22" s="54"/>
      <c r="E22" s="54"/>
    </row>
    <row r="23" spans="1:5" ht="12.75">
      <c r="A23" s="54"/>
      <c r="B23" s="54"/>
      <c r="C23" s="54"/>
      <c r="D23" s="54"/>
      <c r="E23" s="54"/>
    </row>
    <row r="24" spans="1:5" ht="12.75">
      <c r="A24" s="54"/>
      <c r="B24" s="54"/>
      <c r="C24" s="54"/>
      <c r="D24" s="462" t="s">
        <v>418</v>
      </c>
      <c r="E24" s="54"/>
    </row>
    <row r="25" spans="1:5" ht="12.75">
      <c r="A25" s="54"/>
      <c r="B25" s="54"/>
      <c r="C25" s="54"/>
      <c r="D25" s="462"/>
      <c r="E25" s="54"/>
    </row>
    <row r="26" spans="1:5" ht="12.75">
      <c r="A26" s="54"/>
      <c r="B26" s="54"/>
      <c r="C26" s="54"/>
      <c r="D26" s="462" t="s">
        <v>418</v>
      </c>
      <c r="E26" s="54"/>
    </row>
  </sheetData>
  <printOptions/>
  <pageMargins left="1.3779527559055118" right="0.7874015748031497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48.125" style="0" customWidth="1"/>
    <col min="3" max="3" width="5.625" style="0" customWidth="1"/>
    <col min="4" max="4" width="6.375" style="0" customWidth="1"/>
    <col min="8" max="8" width="8.125" style="0" customWidth="1"/>
    <col min="9" max="9" width="7.875" style="0" customWidth="1"/>
    <col min="10" max="10" width="10.125" style="0" customWidth="1"/>
    <col min="12" max="12" width="6.375" style="0" customWidth="1"/>
    <col min="13" max="13" width="7.375" style="0" customWidth="1"/>
    <col min="14" max="14" width="8.25390625" style="0" customWidth="1"/>
    <col min="15" max="15" width="7.75390625" style="0" customWidth="1"/>
    <col min="17" max="17" width="7.875" style="0" customWidth="1"/>
    <col min="19" max="19" width="8.125" style="0" customWidth="1"/>
    <col min="21" max="21" width="4.625" style="0" customWidth="1"/>
  </cols>
  <sheetData>
    <row r="1" spans="1:21" ht="12.75">
      <c r="A1" s="279"/>
      <c r="B1" s="279" t="s">
        <v>1005</v>
      </c>
      <c r="C1" s="279"/>
      <c r="D1" s="279"/>
      <c r="E1" s="279"/>
      <c r="F1" s="279"/>
      <c r="G1" s="279"/>
      <c r="H1" s="279"/>
      <c r="I1" s="279"/>
      <c r="J1" s="279" t="s">
        <v>418</v>
      </c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</row>
    <row r="2" spans="1:21" ht="12.75">
      <c r="A2" s="279"/>
      <c r="B2" s="279" t="s">
        <v>871</v>
      </c>
      <c r="C2" s="279"/>
      <c r="D2" s="279"/>
      <c r="E2" s="279"/>
      <c r="F2" s="279"/>
      <c r="G2" s="279"/>
      <c r="H2" s="279"/>
      <c r="I2" s="279"/>
      <c r="J2" s="279" t="s">
        <v>418</v>
      </c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spans="1:21" ht="12.75">
      <c r="A3" s="279"/>
      <c r="B3" s="320" t="s">
        <v>936</v>
      </c>
      <c r="C3" s="279"/>
      <c r="D3" s="279"/>
      <c r="E3" s="279"/>
      <c r="F3" s="279"/>
      <c r="G3" s="279"/>
      <c r="H3" s="279"/>
      <c r="I3" s="279"/>
      <c r="J3" s="279" t="s">
        <v>418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2.75">
      <c r="A4" s="279"/>
      <c r="B4" s="279" t="s">
        <v>418</v>
      </c>
      <c r="C4" s="279"/>
      <c r="D4" s="279"/>
      <c r="E4" s="320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</row>
    <row r="5" spans="1:21" ht="13.5" thickBot="1">
      <c r="A5" s="321" t="s">
        <v>302</v>
      </c>
      <c r="B5" s="322"/>
      <c r="C5" s="322"/>
      <c r="D5" s="322"/>
      <c r="E5" s="322"/>
      <c r="F5" s="322"/>
      <c r="G5" s="322"/>
      <c r="H5" s="322"/>
      <c r="I5" s="322"/>
      <c r="J5" s="322" t="s">
        <v>101</v>
      </c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</row>
    <row r="6" spans="1:21" ht="14.25" thickBot="1" thickTop="1">
      <c r="A6" s="323" t="s">
        <v>418</v>
      </c>
      <c r="B6" s="324" t="s">
        <v>418</v>
      </c>
      <c r="C6" s="325" t="s">
        <v>418</v>
      </c>
      <c r="D6" s="324" t="s">
        <v>418</v>
      </c>
      <c r="E6" s="326"/>
      <c r="F6" s="326"/>
      <c r="G6" s="326"/>
      <c r="H6" s="324"/>
      <c r="I6" s="326" t="s">
        <v>418</v>
      </c>
      <c r="J6" s="524" t="s">
        <v>877</v>
      </c>
      <c r="K6" s="327"/>
      <c r="L6" s="328" t="s">
        <v>783</v>
      </c>
      <c r="M6" s="327"/>
      <c r="N6" s="328" t="s">
        <v>418</v>
      </c>
      <c r="O6" s="327"/>
      <c r="P6" s="323" t="s">
        <v>877</v>
      </c>
      <c r="Q6" s="329" t="s">
        <v>418</v>
      </c>
      <c r="R6" s="327" t="s">
        <v>182</v>
      </c>
      <c r="S6" s="327"/>
      <c r="T6" s="327"/>
      <c r="U6" s="323"/>
    </row>
    <row r="7" spans="1:21" ht="13.5" thickTop="1">
      <c r="A7" s="330"/>
      <c r="B7" s="330"/>
      <c r="C7" s="322"/>
      <c r="D7" s="330" t="s">
        <v>418</v>
      </c>
      <c r="E7" s="331" t="s">
        <v>878</v>
      </c>
      <c r="F7" s="331" t="s">
        <v>879</v>
      </c>
      <c r="G7" s="332" t="s">
        <v>880</v>
      </c>
      <c r="H7" s="330" t="s">
        <v>881</v>
      </c>
      <c r="I7" s="332" t="s">
        <v>882</v>
      </c>
      <c r="J7" s="334" t="s">
        <v>883</v>
      </c>
      <c r="K7" s="322" t="s">
        <v>884</v>
      </c>
      <c r="L7" s="323" t="s">
        <v>885</v>
      </c>
      <c r="M7" s="332" t="s">
        <v>885</v>
      </c>
      <c r="N7" s="323" t="s">
        <v>884</v>
      </c>
      <c r="O7" s="335" t="s">
        <v>886</v>
      </c>
      <c r="P7" s="330" t="s">
        <v>361</v>
      </c>
      <c r="Q7" s="336" t="s">
        <v>887</v>
      </c>
      <c r="R7" s="337">
        <v>2006</v>
      </c>
      <c r="S7" s="335" t="s">
        <v>887</v>
      </c>
      <c r="T7" s="333">
        <v>2007</v>
      </c>
      <c r="U7" s="332" t="s">
        <v>888</v>
      </c>
    </row>
    <row r="8" spans="1:21" ht="12.75">
      <c r="A8" s="338" t="s">
        <v>781</v>
      </c>
      <c r="B8" s="338" t="s">
        <v>889</v>
      </c>
      <c r="C8" s="339" t="s">
        <v>627</v>
      </c>
      <c r="D8" s="338" t="s">
        <v>890</v>
      </c>
      <c r="E8" s="331" t="s">
        <v>891</v>
      </c>
      <c r="F8" s="331" t="s">
        <v>892</v>
      </c>
      <c r="G8" s="332" t="s">
        <v>893</v>
      </c>
      <c r="H8" s="384" t="s">
        <v>885</v>
      </c>
      <c r="I8" s="332" t="s">
        <v>894</v>
      </c>
      <c r="J8" s="334" t="s">
        <v>895</v>
      </c>
      <c r="K8" s="322" t="s">
        <v>896</v>
      </c>
      <c r="L8" s="330" t="s">
        <v>896</v>
      </c>
      <c r="M8" s="332" t="s">
        <v>898</v>
      </c>
      <c r="N8" s="330" t="s">
        <v>897</v>
      </c>
      <c r="O8" s="341" t="s">
        <v>899</v>
      </c>
      <c r="P8" s="330" t="s">
        <v>900</v>
      </c>
      <c r="Q8" s="342" t="s">
        <v>881</v>
      </c>
      <c r="R8" s="337" t="s">
        <v>418</v>
      </c>
      <c r="S8" s="342" t="s">
        <v>901</v>
      </c>
      <c r="T8" s="340"/>
      <c r="U8" s="331" t="s">
        <v>902</v>
      </c>
    </row>
    <row r="9" spans="1:21" ht="12.75">
      <c r="A9" s="330"/>
      <c r="B9" s="330"/>
      <c r="C9" s="322"/>
      <c r="D9" s="330"/>
      <c r="E9" s="331" t="s">
        <v>892</v>
      </c>
      <c r="F9" s="331" t="s">
        <v>903</v>
      </c>
      <c r="G9" s="332" t="s">
        <v>275</v>
      </c>
      <c r="H9" s="330" t="s">
        <v>418</v>
      </c>
      <c r="I9" s="332" t="s">
        <v>9</v>
      </c>
      <c r="J9" s="654" t="s">
        <v>153</v>
      </c>
      <c r="K9" s="322" t="s">
        <v>10</v>
      </c>
      <c r="L9" s="330" t="s">
        <v>11</v>
      </c>
      <c r="M9" s="332" t="s">
        <v>12</v>
      </c>
      <c r="N9" s="330" t="s">
        <v>13</v>
      </c>
      <c r="O9" s="341" t="s">
        <v>14</v>
      </c>
      <c r="P9" s="330" t="s">
        <v>184</v>
      </c>
      <c r="Q9" s="343" t="s">
        <v>884</v>
      </c>
      <c r="R9" s="343" t="s">
        <v>884</v>
      </c>
      <c r="S9" s="343" t="s">
        <v>884</v>
      </c>
      <c r="T9" s="344" t="s">
        <v>16</v>
      </c>
      <c r="U9" s="331" t="s">
        <v>17</v>
      </c>
    </row>
    <row r="10" spans="1:21" ht="12.75">
      <c r="A10" s="330"/>
      <c r="B10" s="330"/>
      <c r="C10" s="322"/>
      <c r="D10" s="330"/>
      <c r="E10" s="332"/>
      <c r="F10" s="332"/>
      <c r="G10" s="332" t="s">
        <v>18</v>
      </c>
      <c r="H10" s="332"/>
      <c r="I10" s="332" t="s">
        <v>19</v>
      </c>
      <c r="J10" s="334" t="s">
        <v>903</v>
      </c>
      <c r="K10" s="322"/>
      <c r="L10" s="330" t="s">
        <v>21</v>
      </c>
      <c r="M10" s="332" t="s">
        <v>22</v>
      </c>
      <c r="N10" s="330" t="s">
        <v>23</v>
      </c>
      <c r="O10" s="341" t="s">
        <v>418</v>
      </c>
      <c r="P10" s="330" t="s">
        <v>288</v>
      </c>
      <c r="Q10" s="338" t="s">
        <v>24</v>
      </c>
      <c r="R10" s="330" t="s">
        <v>25</v>
      </c>
      <c r="S10" s="331" t="s">
        <v>24</v>
      </c>
      <c r="T10" s="331" t="s">
        <v>26</v>
      </c>
      <c r="U10" s="332"/>
    </row>
    <row r="11" spans="1:21" ht="13.5" thickBot="1">
      <c r="A11" s="330"/>
      <c r="B11" s="330"/>
      <c r="C11" s="322"/>
      <c r="D11" s="330"/>
      <c r="E11" s="332"/>
      <c r="F11" s="332"/>
      <c r="G11" s="332"/>
      <c r="H11" s="332"/>
      <c r="I11" s="332" t="s">
        <v>276</v>
      </c>
      <c r="J11" s="334" t="s">
        <v>287</v>
      </c>
      <c r="K11" s="322"/>
      <c r="L11" s="330"/>
      <c r="M11" s="332"/>
      <c r="N11" s="330" t="s">
        <v>27</v>
      </c>
      <c r="O11" s="341" t="s">
        <v>418</v>
      </c>
      <c r="P11" s="330" t="s">
        <v>289</v>
      </c>
      <c r="Q11" s="330"/>
      <c r="R11" s="338" t="s">
        <v>20</v>
      </c>
      <c r="S11" s="332"/>
      <c r="T11" s="331" t="s">
        <v>20</v>
      </c>
      <c r="U11" s="332"/>
    </row>
    <row r="12" spans="1:21" ht="14.25" thickBot="1" thickTop="1">
      <c r="A12" s="345">
        <v>1</v>
      </c>
      <c r="B12" s="346">
        <v>2</v>
      </c>
      <c r="C12" s="328">
        <v>3</v>
      </c>
      <c r="D12" s="346">
        <v>4</v>
      </c>
      <c r="E12" s="347">
        <v>5</v>
      </c>
      <c r="F12" s="347">
        <v>6</v>
      </c>
      <c r="G12" s="347">
        <v>7</v>
      </c>
      <c r="H12" s="347">
        <v>8</v>
      </c>
      <c r="I12" s="347">
        <v>9</v>
      </c>
      <c r="J12" s="348">
        <v>10</v>
      </c>
      <c r="K12" s="328">
        <v>11</v>
      </c>
      <c r="L12" s="346">
        <v>12</v>
      </c>
      <c r="M12" s="347">
        <v>13</v>
      </c>
      <c r="N12" s="346">
        <v>14</v>
      </c>
      <c r="O12" s="349">
        <v>15</v>
      </c>
      <c r="P12" s="346">
        <v>16</v>
      </c>
      <c r="Q12" s="346">
        <v>17</v>
      </c>
      <c r="R12" s="346">
        <v>18</v>
      </c>
      <c r="S12" s="347">
        <v>19</v>
      </c>
      <c r="T12" s="347">
        <v>20</v>
      </c>
      <c r="U12" s="347">
        <v>21</v>
      </c>
    </row>
    <row r="13" spans="1:21" ht="13.5" thickTop="1">
      <c r="A13" s="350">
        <v>1</v>
      </c>
      <c r="B13" s="351" t="s">
        <v>174</v>
      </c>
      <c r="C13" s="352" t="s">
        <v>461</v>
      </c>
      <c r="D13" s="353" t="s">
        <v>471</v>
      </c>
      <c r="E13" s="354" t="s">
        <v>53</v>
      </c>
      <c r="F13" s="355">
        <v>836110</v>
      </c>
      <c r="G13" s="355">
        <v>47473</v>
      </c>
      <c r="H13" s="355">
        <v>0</v>
      </c>
      <c r="I13" s="355">
        <v>0</v>
      </c>
      <c r="J13" s="356">
        <f>SUM(K13:O13)</f>
        <v>128546</v>
      </c>
      <c r="K13" s="357">
        <v>128546</v>
      </c>
      <c r="L13" s="358">
        <v>0</v>
      </c>
      <c r="M13" s="361"/>
      <c r="N13" s="358"/>
      <c r="O13" s="359">
        <v>0</v>
      </c>
      <c r="P13" s="358">
        <f>SUM(J13+I13)</f>
        <v>128546</v>
      </c>
      <c r="Q13" s="358">
        <v>0</v>
      </c>
      <c r="R13" s="360">
        <v>0</v>
      </c>
      <c r="S13" s="361">
        <v>0</v>
      </c>
      <c r="T13" s="361"/>
      <c r="U13" s="361" t="s">
        <v>28</v>
      </c>
    </row>
    <row r="14" spans="1:21" ht="22.5">
      <c r="A14" s="693">
        <v>2</v>
      </c>
      <c r="B14" s="522" t="s">
        <v>285</v>
      </c>
      <c r="C14" s="512" t="s">
        <v>461</v>
      </c>
      <c r="D14" s="513" t="s">
        <v>471</v>
      </c>
      <c r="E14" s="514" t="s">
        <v>53</v>
      </c>
      <c r="F14" s="515">
        <v>143399</v>
      </c>
      <c r="G14" s="515">
        <v>28451</v>
      </c>
      <c r="H14" s="515"/>
      <c r="I14" s="515"/>
      <c r="J14" s="516">
        <f>SUM(K14:O14)</f>
        <v>0</v>
      </c>
      <c r="K14" s="517">
        <v>0</v>
      </c>
      <c r="L14" s="518"/>
      <c r="M14" s="521"/>
      <c r="N14" s="518"/>
      <c r="O14" s="519"/>
      <c r="P14" s="518">
        <f>SUM(J14+I14)</f>
        <v>0</v>
      </c>
      <c r="Q14" s="518"/>
      <c r="R14" s="520"/>
      <c r="S14" s="521">
        <v>114948</v>
      </c>
      <c r="T14" s="521"/>
      <c r="U14" s="521" t="s">
        <v>28</v>
      </c>
    </row>
    <row r="15" spans="1:21" ht="12.75">
      <c r="A15" s="693">
        <v>3</v>
      </c>
      <c r="B15" s="362" t="s">
        <v>180</v>
      </c>
      <c r="C15" s="363" t="s">
        <v>461</v>
      </c>
      <c r="D15" s="364" t="s">
        <v>471</v>
      </c>
      <c r="E15" s="365" t="s">
        <v>53</v>
      </c>
      <c r="F15" s="366">
        <v>1488989</v>
      </c>
      <c r="G15" s="366"/>
      <c r="H15" s="366"/>
      <c r="I15" s="366"/>
      <c r="J15" s="367">
        <f aca="true" t="shared" si="0" ref="J15:J54">SUM(K15:O15)</f>
        <v>1488989</v>
      </c>
      <c r="K15" s="368">
        <v>245683</v>
      </c>
      <c r="L15" s="369"/>
      <c r="M15" s="372"/>
      <c r="N15" s="369">
        <v>1116742</v>
      </c>
      <c r="O15" s="370">
        <v>126564</v>
      </c>
      <c r="P15" s="369">
        <f aca="true" t="shared" si="1" ref="P15:P54">SUM(J15+I15)</f>
        <v>1488989</v>
      </c>
      <c r="Q15" s="369">
        <v>0</v>
      </c>
      <c r="R15" s="371"/>
      <c r="S15" s="372"/>
      <c r="T15" s="372"/>
      <c r="U15" s="372" t="s">
        <v>28</v>
      </c>
    </row>
    <row r="16" spans="1:21" ht="12.75">
      <c r="A16" s="693">
        <v>4</v>
      </c>
      <c r="B16" s="383" t="s">
        <v>30</v>
      </c>
      <c r="C16" s="373" t="s">
        <v>461</v>
      </c>
      <c r="D16" s="374" t="s">
        <v>471</v>
      </c>
      <c r="E16" s="375" t="s">
        <v>53</v>
      </c>
      <c r="F16" s="376">
        <v>376952</v>
      </c>
      <c r="G16" s="376">
        <v>35116</v>
      </c>
      <c r="H16" s="376"/>
      <c r="I16" s="376"/>
      <c r="J16" s="377">
        <f t="shared" si="0"/>
        <v>341836</v>
      </c>
      <c r="K16" s="378">
        <v>0</v>
      </c>
      <c r="L16" s="379"/>
      <c r="M16" s="382"/>
      <c r="N16" s="379"/>
      <c r="O16" s="380">
        <v>341836</v>
      </c>
      <c r="P16" s="379">
        <f t="shared" si="1"/>
        <v>341836</v>
      </c>
      <c r="Q16" s="379"/>
      <c r="R16" s="381"/>
      <c r="S16" s="382"/>
      <c r="T16" s="382"/>
      <c r="U16" s="382"/>
    </row>
    <row r="17" spans="1:21" ht="12.75">
      <c r="A17" s="693">
        <v>5</v>
      </c>
      <c r="B17" s="362" t="s">
        <v>173</v>
      </c>
      <c r="C17" s="363" t="s">
        <v>461</v>
      </c>
      <c r="D17" s="364" t="s">
        <v>471</v>
      </c>
      <c r="E17" s="365" t="s">
        <v>47</v>
      </c>
      <c r="F17" s="366">
        <v>2020765</v>
      </c>
      <c r="G17" s="366">
        <v>13240</v>
      </c>
      <c r="H17" s="366">
        <v>0</v>
      </c>
      <c r="I17" s="366"/>
      <c r="J17" s="367">
        <f t="shared" si="0"/>
        <v>774639</v>
      </c>
      <c r="K17" s="368">
        <v>604119</v>
      </c>
      <c r="L17" s="369">
        <v>0</v>
      </c>
      <c r="M17" s="372">
        <v>0</v>
      </c>
      <c r="N17" s="369"/>
      <c r="O17" s="370">
        <v>170520</v>
      </c>
      <c r="P17" s="369">
        <f t="shared" si="1"/>
        <v>774639</v>
      </c>
      <c r="Q17" s="369">
        <v>0</v>
      </c>
      <c r="R17" s="371">
        <v>0</v>
      </c>
      <c r="S17" s="372">
        <v>0</v>
      </c>
      <c r="T17" s="372"/>
      <c r="U17" s="372" t="s">
        <v>28</v>
      </c>
    </row>
    <row r="18" spans="1:21" ht="12.75">
      <c r="A18" s="693">
        <v>6</v>
      </c>
      <c r="B18" s="645" t="s">
        <v>175</v>
      </c>
      <c r="C18" s="512" t="s">
        <v>461</v>
      </c>
      <c r="D18" s="513" t="s">
        <v>471</v>
      </c>
      <c r="E18" s="514" t="s">
        <v>47</v>
      </c>
      <c r="F18" s="515">
        <v>460415</v>
      </c>
      <c r="G18" s="515">
        <v>18870</v>
      </c>
      <c r="H18" s="515"/>
      <c r="I18" s="515"/>
      <c r="J18" s="516">
        <f>SUM(K18:O18)</f>
        <v>174959</v>
      </c>
      <c r="K18" s="517">
        <v>174959</v>
      </c>
      <c r="L18" s="518"/>
      <c r="M18" s="521"/>
      <c r="N18" s="518"/>
      <c r="O18" s="519"/>
      <c r="P18" s="518">
        <f t="shared" si="1"/>
        <v>174959</v>
      </c>
      <c r="Q18" s="518">
        <v>0</v>
      </c>
      <c r="R18" s="520">
        <v>0</v>
      </c>
      <c r="S18" s="521"/>
      <c r="T18" s="521"/>
      <c r="U18" s="521" t="s">
        <v>28</v>
      </c>
    </row>
    <row r="19" spans="1:21" ht="22.5">
      <c r="A19" s="693">
        <v>7</v>
      </c>
      <c r="B19" s="635" t="s">
        <v>176</v>
      </c>
      <c r="C19" s="636" t="s">
        <v>461</v>
      </c>
      <c r="D19" s="637" t="s">
        <v>471</v>
      </c>
      <c r="E19" s="638" t="s">
        <v>181</v>
      </c>
      <c r="F19" s="639">
        <v>2586849</v>
      </c>
      <c r="G19" s="639"/>
      <c r="H19" s="639"/>
      <c r="I19" s="639"/>
      <c r="J19" s="640">
        <f>SUM(K19:O19)</f>
        <v>3000</v>
      </c>
      <c r="K19" s="641">
        <v>3000</v>
      </c>
      <c r="L19" s="634"/>
      <c r="M19" s="644"/>
      <c r="N19" s="634"/>
      <c r="O19" s="642"/>
      <c r="P19" s="369">
        <f t="shared" si="1"/>
        <v>3000</v>
      </c>
      <c r="Q19" s="634">
        <v>806258</v>
      </c>
      <c r="R19" s="643">
        <v>1777591</v>
      </c>
      <c r="S19" s="644">
        <v>0</v>
      </c>
      <c r="T19" s="644">
        <v>0</v>
      </c>
      <c r="U19" s="644" t="s">
        <v>28</v>
      </c>
    </row>
    <row r="20" spans="1:21" ht="12.75">
      <c r="A20" s="693">
        <v>8</v>
      </c>
      <c r="B20" s="633" t="s">
        <v>290</v>
      </c>
      <c r="C20" s="387" t="s">
        <v>461</v>
      </c>
      <c r="D20" s="388" t="s">
        <v>471</v>
      </c>
      <c r="E20" s="389" t="s">
        <v>277</v>
      </c>
      <c r="F20" s="390">
        <v>1171580</v>
      </c>
      <c r="G20" s="390">
        <v>0</v>
      </c>
      <c r="H20" s="390"/>
      <c r="I20" s="390"/>
      <c r="J20" s="385">
        <f>SUM(K20:O20)</f>
        <v>40000</v>
      </c>
      <c r="K20" s="391">
        <v>40000</v>
      </c>
      <c r="L20" s="392"/>
      <c r="M20" s="395"/>
      <c r="N20" s="392"/>
      <c r="O20" s="393"/>
      <c r="P20" s="402">
        <f t="shared" si="1"/>
        <v>40000</v>
      </c>
      <c r="Q20" s="392">
        <v>282895</v>
      </c>
      <c r="R20" s="394">
        <v>848685</v>
      </c>
      <c r="S20" s="395"/>
      <c r="T20" s="395"/>
      <c r="U20" s="395" t="s">
        <v>28</v>
      </c>
    </row>
    <row r="21" spans="1:21" ht="12.75">
      <c r="A21" s="693">
        <v>9</v>
      </c>
      <c r="B21" s="633" t="s">
        <v>281</v>
      </c>
      <c r="C21" s="387" t="s">
        <v>507</v>
      </c>
      <c r="D21" s="388" t="s">
        <v>509</v>
      </c>
      <c r="E21" s="389" t="s">
        <v>181</v>
      </c>
      <c r="F21" s="390">
        <v>156700</v>
      </c>
      <c r="G21" s="390"/>
      <c r="H21" s="390"/>
      <c r="I21" s="390"/>
      <c r="J21" s="385">
        <f>SUM(K21:O21)</f>
        <v>50000</v>
      </c>
      <c r="K21" s="391">
        <v>50000</v>
      </c>
      <c r="L21" s="392"/>
      <c r="M21" s="395"/>
      <c r="N21" s="392"/>
      <c r="O21" s="393"/>
      <c r="P21" s="369">
        <f t="shared" si="1"/>
        <v>50000</v>
      </c>
      <c r="Q21" s="392">
        <v>106700</v>
      </c>
      <c r="R21" s="394"/>
      <c r="S21" s="395"/>
      <c r="T21" s="395"/>
      <c r="U21" s="395" t="s">
        <v>28</v>
      </c>
    </row>
    <row r="22" spans="1:21" ht="14.25" customHeight="1">
      <c r="A22" s="693">
        <v>10</v>
      </c>
      <c r="B22" s="396" t="s">
        <v>195</v>
      </c>
      <c r="C22" s="397" t="s">
        <v>477</v>
      </c>
      <c r="D22" s="398" t="s">
        <v>478</v>
      </c>
      <c r="E22" s="399" t="s">
        <v>53</v>
      </c>
      <c r="F22" s="400">
        <v>73457</v>
      </c>
      <c r="G22" s="400">
        <v>37500</v>
      </c>
      <c r="H22" s="400"/>
      <c r="I22" s="400">
        <v>0</v>
      </c>
      <c r="J22" s="385">
        <f t="shared" si="0"/>
        <v>36435</v>
      </c>
      <c r="K22" s="401">
        <v>36435</v>
      </c>
      <c r="L22" s="402"/>
      <c r="M22" s="404">
        <v>0</v>
      </c>
      <c r="N22" s="402"/>
      <c r="O22" s="403"/>
      <c r="P22" s="386">
        <f t="shared" si="1"/>
        <v>36435</v>
      </c>
      <c r="Q22" s="402">
        <v>0</v>
      </c>
      <c r="R22" s="402">
        <v>0</v>
      </c>
      <c r="S22" s="404">
        <v>0</v>
      </c>
      <c r="T22" s="404"/>
      <c r="U22" s="404" t="s">
        <v>198</v>
      </c>
    </row>
    <row r="23" spans="1:21" ht="14.25" customHeight="1">
      <c r="A23" s="693">
        <v>11</v>
      </c>
      <c r="B23" s="396" t="s">
        <v>127</v>
      </c>
      <c r="C23" s="397" t="s">
        <v>477</v>
      </c>
      <c r="D23" s="398" t="s">
        <v>478</v>
      </c>
      <c r="E23" s="399" t="s">
        <v>38</v>
      </c>
      <c r="F23" s="400">
        <v>20000</v>
      </c>
      <c r="G23" s="400"/>
      <c r="H23" s="400"/>
      <c r="I23" s="400"/>
      <c r="J23" s="385">
        <f t="shared" si="0"/>
        <v>20000</v>
      </c>
      <c r="K23" s="401">
        <v>20000</v>
      </c>
      <c r="L23" s="402"/>
      <c r="M23" s="404"/>
      <c r="N23" s="402"/>
      <c r="O23" s="403"/>
      <c r="P23" s="386">
        <f t="shared" si="1"/>
        <v>20000</v>
      </c>
      <c r="Q23" s="402"/>
      <c r="R23" s="402"/>
      <c r="S23" s="404"/>
      <c r="T23" s="404"/>
      <c r="U23" s="404" t="s">
        <v>198</v>
      </c>
    </row>
    <row r="24" spans="1:21" ht="14.25" customHeight="1">
      <c r="A24" s="693">
        <v>12</v>
      </c>
      <c r="B24" s="396" t="s">
        <v>196</v>
      </c>
      <c r="C24" s="397" t="s">
        <v>477</v>
      </c>
      <c r="D24" s="398" t="s">
        <v>478</v>
      </c>
      <c r="E24" s="399" t="s">
        <v>53</v>
      </c>
      <c r="F24" s="400">
        <v>100000</v>
      </c>
      <c r="G24" s="400">
        <v>70000</v>
      </c>
      <c r="H24" s="400"/>
      <c r="I24" s="400">
        <v>0</v>
      </c>
      <c r="J24" s="385">
        <f>SUM(K24:O24)</f>
        <v>30000</v>
      </c>
      <c r="K24" s="401">
        <v>30000</v>
      </c>
      <c r="L24" s="402"/>
      <c r="M24" s="404">
        <v>0</v>
      </c>
      <c r="N24" s="402"/>
      <c r="O24" s="403"/>
      <c r="P24" s="386">
        <f>SUM(J24+I24)</f>
        <v>30000</v>
      </c>
      <c r="Q24" s="402">
        <v>0</v>
      </c>
      <c r="R24" s="402">
        <v>0</v>
      </c>
      <c r="S24" s="404">
        <v>0</v>
      </c>
      <c r="T24" s="404"/>
      <c r="U24" s="404" t="s">
        <v>198</v>
      </c>
    </row>
    <row r="25" spans="1:21" ht="14.25" customHeight="1">
      <c r="A25" s="693">
        <v>13</v>
      </c>
      <c r="B25" s="396" t="s">
        <v>40</v>
      </c>
      <c r="C25" s="397" t="s">
        <v>477</v>
      </c>
      <c r="D25" s="398" t="s">
        <v>480</v>
      </c>
      <c r="E25" s="399" t="s">
        <v>53</v>
      </c>
      <c r="F25" s="400">
        <v>313859</v>
      </c>
      <c r="G25" s="400">
        <v>173849</v>
      </c>
      <c r="H25" s="400">
        <v>80000</v>
      </c>
      <c r="I25" s="400">
        <v>0</v>
      </c>
      <c r="J25" s="385">
        <f t="shared" si="0"/>
        <v>70000</v>
      </c>
      <c r="K25" s="401">
        <v>70000</v>
      </c>
      <c r="L25" s="402"/>
      <c r="M25" s="404">
        <v>0</v>
      </c>
      <c r="N25" s="402"/>
      <c r="O25" s="403"/>
      <c r="P25" s="386">
        <f t="shared" si="1"/>
        <v>70000</v>
      </c>
      <c r="Q25" s="402">
        <v>0</v>
      </c>
      <c r="R25" s="402">
        <v>0</v>
      </c>
      <c r="S25" s="404">
        <v>0</v>
      </c>
      <c r="T25" s="404"/>
      <c r="U25" s="404" t="s">
        <v>28</v>
      </c>
    </row>
    <row r="26" spans="1:21" ht="12.75">
      <c r="A26" s="693">
        <v>14</v>
      </c>
      <c r="B26" s="396" t="s">
        <v>164</v>
      </c>
      <c r="C26" s="397" t="s">
        <v>477</v>
      </c>
      <c r="D26" s="398" t="s">
        <v>480</v>
      </c>
      <c r="E26" s="399" t="s">
        <v>47</v>
      </c>
      <c r="F26" s="400">
        <v>343772</v>
      </c>
      <c r="G26" s="400">
        <v>4972</v>
      </c>
      <c r="H26" s="400"/>
      <c r="I26" s="400">
        <v>0</v>
      </c>
      <c r="J26" s="385">
        <f t="shared" si="0"/>
        <v>0</v>
      </c>
      <c r="K26" s="401">
        <v>0</v>
      </c>
      <c r="L26" s="402"/>
      <c r="M26" s="404">
        <v>0</v>
      </c>
      <c r="N26" s="402"/>
      <c r="O26" s="403"/>
      <c r="P26" s="405">
        <f t="shared" si="1"/>
        <v>0</v>
      </c>
      <c r="Q26" s="402">
        <v>338800</v>
      </c>
      <c r="R26" s="402" t="s">
        <v>418</v>
      </c>
      <c r="S26" s="404">
        <v>0</v>
      </c>
      <c r="T26" s="404"/>
      <c r="U26" s="404" t="s">
        <v>28</v>
      </c>
    </row>
    <row r="27" spans="1:21" ht="12.75">
      <c r="A27" s="693">
        <v>15</v>
      </c>
      <c r="B27" s="396" t="s">
        <v>278</v>
      </c>
      <c r="C27" s="397" t="s">
        <v>477</v>
      </c>
      <c r="D27" s="398" t="s">
        <v>480</v>
      </c>
      <c r="E27" s="399" t="s">
        <v>38</v>
      </c>
      <c r="F27" s="400">
        <v>550538</v>
      </c>
      <c r="G27" s="400">
        <v>0</v>
      </c>
      <c r="H27" s="400"/>
      <c r="I27" s="400">
        <v>0</v>
      </c>
      <c r="J27" s="385">
        <f t="shared" si="0"/>
        <v>137635</v>
      </c>
      <c r="K27" s="401">
        <v>137635</v>
      </c>
      <c r="L27" s="402"/>
      <c r="M27" s="404">
        <v>0</v>
      </c>
      <c r="N27" s="402"/>
      <c r="O27" s="403"/>
      <c r="P27" s="405">
        <f t="shared" si="1"/>
        <v>137635</v>
      </c>
      <c r="Q27" s="402">
        <v>0</v>
      </c>
      <c r="R27" s="402" t="s">
        <v>418</v>
      </c>
      <c r="S27" s="404">
        <v>0</v>
      </c>
      <c r="T27" s="404"/>
      <c r="U27" s="404" t="s">
        <v>28</v>
      </c>
    </row>
    <row r="28" spans="1:21" ht="12.75">
      <c r="A28" s="693">
        <v>16</v>
      </c>
      <c r="B28" s="396" t="s">
        <v>279</v>
      </c>
      <c r="C28" s="397" t="s">
        <v>477</v>
      </c>
      <c r="D28" s="398" t="s">
        <v>480</v>
      </c>
      <c r="E28" s="399" t="s">
        <v>38</v>
      </c>
      <c r="F28" s="400">
        <v>133055</v>
      </c>
      <c r="G28" s="400">
        <v>0</v>
      </c>
      <c r="H28" s="400"/>
      <c r="I28" s="400">
        <v>0</v>
      </c>
      <c r="J28" s="385">
        <f>SUM(K28:O28)</f>
        <v>133055</v>
      </c>
      <c r="K28" s="401">
        <v>133055</v>
      </c>
      <c r="L28" s="402"/>
      <c r="M28" s="404">
        <v>0</v>
      </c>
      <c r="N28" s="402"/>
      <c r="O28" s="403"/>
      <c r="P28" s="405">
        <f>SUM(J28+I28)</f>
        <v>133055</v>
      </c>
      <c r="Q28" s="402">
        <v>0</v>
      </c>
      <c r="R28" s="402" t="s">
        <v>418</v>
      </c>
      <c r="S28" s="404">
        <v>0</v>
      </c>
      <c r="T28" s="404"/>
      <c r="U28" s="404" t="s">
        <v>28</v>
      </c>
    </row>
    <row r="29" spans="1:21" ht="12.75">
      <c r="A29" s="693">
        <v>17</v>
      </c>
      <c r="B29" s="396" t="s">
        <v>291</v>
      </c>
      <c r="C29" s="397" t="s">
        <v>477</v>
      </c>
      <c r="D29" s="398" t="s">
        <v>480</v>
      </c>
      <c r="E29" s="399" t="s">
        <v>47</v>
      </c>
      <c r="F29" s="400">
        <v>22896</v>
      </c>
      <c r="G29" s="400">
        <v>10896</v>
      </c>
      <c r="H29" s="400"/>
      <c r="I29" s="400">
        <v>0</v>
      </c>
      <c r="J29" s="385">
        <f t="shared" si="0"/>
        <v>12000</v>
      </c>
      <c r="K29" s="401">
        <v>12000</v>
      </c>
      <c r="L29" s="402"/>
      <c r="M29" s="404">
        <v>0</v>
      </c>
      <c r="N29" s="402"/>
      <c r="O29" s="403"/>
      <c r="P29" s="405">
        <f t="shared" si="1"/>
        <v>12000</v>
      </c>
      <c r="Q29" s="402" t="s">
        <v>418</v>
      </c>
      <c r="R29" s="402" t="s">
        <v>418</v>
      </c>
      <c r="S29" s="404">
        <v>0</v>
      </c>
      <c r="T29" s="404"/>
      <c r="U29" s="404" t="s">
        <v>28</v>
      </c>
    </row>
    <row r="30" spans="1:21" ht="12.75">
      <c r="A30" s="693">
        <v>18</v>
      </c>
      <c r="B30" s="396" t="s">
        <v>532</v>
      </c>
      <c r="C30" s="397" t="s">
        <v>477</v>
      </c>
      <c r="D30" s="398" t="s">
        <v>480</v>
      </c>
      <c r="E30" s="399" t="s">
        <v>38</v>
      </c>
      <c r="F30" s="400">
        <v>190000</v>
      </c>
      <c r="G30" s="400"/>
      <c r="H30" s="400"/>
      <c r="I30" s="400"/>
      <c r="J30" s="385">
        <f t="shared" si="0"/>
        <v>190000</v>
      </c>
      <c r="K30" s="401">
        <v>190000</v>
      </c>
      <c r="L30" s="402"/>
      <c r="M30" s="404"/>
      <c r="N30" s="402"/>
      <c r="O30" s="403"/>
      <c r="P30" s="405">
        <f t="shared" si="1"/>
        <v>190000</v>
      </c>
      <c r="Q30" s="402"/>
      <c r="R30" s="402"/>
      <c r="S30" s="404"/>
      <c r="T30" s="404"/>
      <c r="U30" s="404" t="s">
        <v>28</v>
      </c>
    </row>
    <row r="31" spans="1:21" ht="12.75">
      <c r="A31" s="693">
        <v>19</v>
      </c>
      <c r="B31" s="396" t="s">
        <v>186</v>
      </c>
      <c r="C31" s="397" t="s">
        <v>758</v>
      </c>
      <c r="D31" s="398" t="s">
        <v>761</v>
      </c>
      <c r="E31" s="399" t="s">
        <v>38</v>
      </c>
      <c r="F31" s="400">
        <v>211050</v>
      </c>
      <c r="G31" s="400"/>
      <c r="H31" s="400"/>
      <c r="I31" s="400"/>
      <c r="J31" s="385">
        <f t="shared" si="0"/>
        <v>25000</v>
      </c>
      <c r="K31" s="401">
        <v>25000</v>
      </c>
      <c r="L31" s="402"/>
      <c r="M31" s="404"/>
      <c r="N31" s="402"/>
      <c r="O31" s="403"/>
      <c r="P31" s="405">
        <f t="shared" si="1"/>
        <v>25000</v>
      </c>
      <c r="Q31" s="402">
        <v>186050</v>
      </c>
      <c r="R31" s="402"/>
      <c r="S31" s="404"/>
      <c r="T31" s="404"/>
      <c r="U31" s="404" t="s">
        <v>28</v>
      </c>
    </row>
    <row r="32" spans="1:21" ht="12.75">
      <c r="A32" s="693">
        <v>20</v>
      </c>
      <c r="B32" s="396" t="s">
        <v>292</v>
      </c>
      <c r="C32" s="397" t="s">
        <v>487</v>
      </c>
      <c r="D32" s="398" t="s">
        <v>357</v>
      </c>
      <c r="E32" s="399" t="s">
        <v>38</v>
      </c>
      <c r="F32" s="400">
        <v>63809</v>
      </c>
      <c r="G32" s="400">
        <v>0</v>
      </c>
      <c r="H32" s="400"/>
      <c r="I32" s="400">
        <v>0</v>
      </c>
      <c r="J32" s="407">
        <f t="shared" si="0"/>
        <v>63809</v>
      </c>
      <c r="K32" s="401">
        <v>63809</v>
      </c>
      <c r="L32" s="402"/>
      <c r="M32" s="404"/>
      <c r="N32" s="402"/>
      <c r="O32" s="403"/>
      <c r="P32" s="405">
        <f t="shared" si="1"/>
        <v>63809</v>
      </c>
      <c r="Q32" s="402">
        <v>0</v>
      </c>
      <c r="R32" s="402"/>
      <c r="S32" s="404">
        <v>0</v>
      </c>
      <c r="T32" s="404"/>
      <c r="U32" s="404" t="s">
        <v>28</v>
      </c>
    </row>
    <row r="33" spans="1:21" ht="12.75">
      <c r="A33" s="693">
        <v>21</v>
      </c>
      <c r="B33" s="396" t="s">
        <v>199</v>
      </c>
      <c r="C33" s="397" t="s">
        <v>493</v>
      </c>
      <c r="D33" s="398" t="s">
        <v>530</v>
      </c>
      <c r="E33" s="399" t="s">
        <v>47</v>
      </c>
      <c r="F33" s="400">
        <v>170072</v>
      </c>
      <c r="G33" s="400">
        <v>9000</v>
      </c>
      <c r="H33" s="400"/>
      <c r="I33" s="400">
        <v>0</v>
      </c>
      <c r="J33" s="407">
        <f>SUM(K33:O33)</f>
        <v>39268</v>
      </c>
      <c r="K33" s="401">
        <v>39268</v>
      </c>
      <c r="L33" s="402"/>
      <c r="M33" s="404"/>
      <c r="N33" s="402"/>
      <c r="O33" s="403"/>
      <c r="P33" s="405">
        <f>SUM(J33+I33)</f>
        <v>39268</v>
      </c>
      <c r="Q33" s="402"/>
      <c r="R33" s="402"/>
      <c r="S33" s="404"/>
      <c r="T33" s="404"/>
      <c r="U33" s="404" t="s">
        <v>198</v>
      </c>
    </row>
    <row r="34" spans="1:21" ht="12.75">
      <c r="A34" s="693">
        <v>22</v>
      </c>
      <c r="B34" s="396" t="s">
        <v>293</v>
      </c>
      <c r="C34" s="397" t="s">
        <v>493</v>
      </c>
      <c r="D34" s="398" t="s">
        <v>530</v>
      </c>
      <c r="E34" s="399" t="s">
        <v>38</v>
      </c>
      <c r="F34" s="400">
        <v>57000</v>
      </c>
      <c r="G34" s="400"/>
      <c r="H34" s="400"/>
      <c r="I34" s="400"/>
      <c r="J34" s="407">
        <f t="shared" si="0"/>
        <v>57000</v>
      </c>
      <c r="K34" s="401">
        <v>57000</v>
      </c>
      <c r="L34" s="402"/>
      <c r="M34" s="404"/>
      <c r="N34" s="402"/>
      <c r="O34" s="403"/>
      <c r="P34" s="405">
        <f t="shared" si="1"/>
        <v>57000</v>
      </c>
      <c r="Q34" s="402"/>
      <c r="R34" s="402"/>
      <c r="S34" s="404"/>
      <c r="T34" s="404"/>
      <c r="U34" s="404" t="s">
        <v>28</v>
      </c>
    </row>
    <row r="35" spans="1:21" ht="12.75">
      <c r="A35" s="693">
        <v>23</v>
      </c>
      <c r="B35" s="396" t="s">
        <v>941</v>
      </c>
      <c r="C35" s="397" t="s">
        <v>541</v>
      </c>
      <c r="D35" s="398" t="s">
        <v>543</v>
      </c>
      <c r="E35" s="399" t="s">
        <v>181</v>
      </c>
      <c r="F35" s="400">
        <v>310500</v>
      </c>
      <c r="G35" s="400">
        <v>0</v>
      </c>
      <c r="H35" s="400"/>
      <c r="I35" s="400"/>
      <c r="J35" s="407">
        <f>SUM(K35:O35)</f>
        <v>70000</v>
      </c>
      <c r="K35" s="401">
        <v>70000</v>
      </c>
      <c r="L35" s="402"/>
      <c r="M35" s="404">
        <v>0</v>
      </c>
      <c r="N35" s="402"/>
      <c r="O35" s="403">
        <v>0</v>
      </c>
      <c r="P35" s="405">
        <f>SUM(J35+I35)</f>
        <v>70000</v>
      </c>
      <c r="Q35" s="402">
        <v>240500</v>
      </c>
      <c r="R35" s="402">
        <v>0</v>
      </c>
      <c r="S35" s="404">
        <v>0</v>
      </c>
      <c r="T35" s="404"/>
      <c r="U35" s="404" t="s">
        <v>28</v>
      </c>
    </row>
    <row r="36" spans="1:21" ht="12.75">
      <c r="A36" s="693">
        <v>24</v>
      </c>
      <c r="B36" s="396" t="s">
        <v>140</v>
      </c>
      <c r="C36" s="397" t="s">
        <v>541</v>
      </c>
      <c r="D36" s="398" t="s">
        <v>543</v>
      </c>
      <c r="E36" s="399" t="s">
        <v>39</v>
      </c>
      <c r="F36" s="400">
        <v>520421</v>
      </c>
      <c r="G36" s="400">
        <v>50000</v>
      </c>
      <c r="H36" s="400"/>
      <c r="I36" s="400"/>
      <c r="J36" s="407">
        <f t="shared" si="0"/>
        <v>191143</v>
      </c>
      <c r="K36" s="401">
        <v>191143</v>
      </c>
      <c r="L36" s="402"/>
      <c r="M36" s="404">
        <v>0</v>
      </c>
      <c r="N36" s="402"/>
      <c r="O36" s="403">
        <v>0</v>
      </c>
      <c r="P36" s="405">
        <f t="shared" si="1"/>
        <v>191143</v>
      </c>
      <c r="Q36" s="402">
        <v>229278</v>
      </c>
      <c r="R36" s="402">
        <v>0</v>
      </c>
      <c r="S36" s="404">
        <v>0</v>
      </c>
      <c r="T36" s="404"/>
      <c r="U36" s="404" t="s">
        <v>28</v>
      </c>
    </row>
    <row r="37" spans="1:21" ht="12.75">
      <c r="A37" s="693">
        <v>25</v>
      </c>
      <c r="B37" s="396" t="s">
        <v>50</v>
      </c>
      <c r="C37" s="397" t="s">
        <v>560</v>
      </c>
      <c r="D37" s="398" t="s">
        <v>561</v>
      </c>
      <c r="E37" s="399" t="s">
        <v>39</v>
      </c>
      <c r="F37" s="400">
        <v>2298320</v>
      </c>
      <c r="G37" s="400">
        <v>29585</v>
      </c>
      <c r="H37" s="400"/>
      <c r="I37" s="400"/>
      <c r="J37" s="406">
        <f t="shared" si="0"/>
        <v>508320</v>
      </c>
      <c r="K37" s="401">
        <v>508320</v>
      </c>
      <c r="L37" s="402">
        <v>0</v>
      </c>
      <c r="M37" s="404"/>
      <c r="N37" s="402"/>
      <c r="O37" s="403">
        <v>0</v>
      </c>
      <c r="P37" s="405">
        <f t="shared" si="1"/>
        <v>508320</v>
      </c>
      <c r="Q37" s="402">
        <v>432698</v>
      </c>
      <c r="R37" s="402">
        <v>1298092</v>
      </c>
      <c r="S37" s="404"/>
      <c r="T37" s="404"/>
      <c r="U37" s="404" t="s">
        <v>28</v>
      </c>
    </row>
    <row r="38" spans="1:21" ht="12.75">
      <c r="A38" s="693">
        <v>26</v>
      </c>
      <c r="B38" s="396" t="s">
        <v>282</v>
      </c>
      <c r="C38" s="397" t="s">
        <v>560</v>
      </c>
      <c r="D38" s="398" t="s">
        <v>567</v>
      </c>
      <c r="E38" s="399" t="s">
        <v>38</v>
      </c>
      <c r="F38" s="400">
        <v>20000</v>
      </c>
      <c r="G38" s="400"/>
      <c r="H38" s="400"/>
      <c r="I38" s="400"/>
      <c r="J38" s="406">
        <f t="shared" si="0"/>
        <v>11000</v>
      </c>
      <c r="K38" s="401">
        <v>11000</v>
      </c>
      <c r="L38" s="402">
        <v>0</v>
      </c>
      <c r="M38" s="404"/>
      <c r="N38" s="402"/>
      <c r="O38" s="403">
        <v>0</v>
      </c>
      <c r="P38" s="405">
        <f t="shared" si="1"/>
        <v>11000</v>
      </c>
      <c r="Q38" s="402">
        <v>0</v>
      </c>
      <c r="R38" s="402" t="s">
        <v>418</v>
      </c>
      <c r="S38" s="404">
        <v>0</v>
      </c>
      <c r="T38" s="404"/>
      <c r="U38" s="404" t="s">
        <v>28</v>
      </c>
    </row>
    <row r="39" spans="1:21" ht="12.75">
      <c r="A39" s="693">
        <v>27</v>
      </c>
      <c r="B39" s="396" t="s">
        <v>674</v>
      </c>
      <c r="C39" s="397" t="s">
        <v>590</v>
      </c>
      <c r="D39" s="398" t="s">
        <v>592</v>
      </c>
      <c r="E39" s="399" t="s">
        <v>38</v>
      </c>
      <c r="F39" s="400">
        <v>139767</v>
      </c>
      <c r="G39" s="400">
        <v>27929</v>
      </c>
      <c r="H39" s="400"/>
      <c r="I39" s="400"/>
      <c r="J39" s="407">
        <f t="shared" si="0"/>
        <v>36838</v>
      </c>
      <c r="K39" s="401">
        <v>36838</v>
      </c>
      <c r="L39" s="402"/>
      <c r="M39" s="404"/>
      <c r="N39" s="402"/>
      <c r="O39" s="403"/>
      <c r="P39" s="405">
        <f t="shared" si="1"/>
        <v>36838</v>
      </c>
      <c r="Q39" s="392">
        <v>37000</v>
      </c>
      <c r="R39" s="392"/>
      <c r="S39" s="404">
        <v>38000</v>
      </c>
      <c r="T39" s="404"/>
      <c r="U39" s="404" t="s">
        <v>28</v>
      </c>
    </row>
    <row r="40" spans="1:21" ht="12.75">
      <c r="A40" s="693">
        <v>28</v>
      </c>
      <c r="B40" s="396" t="s">
        <v>294</v>
      </c>
      <c r="C40" s="397" t="s">
        <v>590</v>
      </c>
      <c r="D40" s="398" t="s">
        <v>592</v>
      </c>
      <c r="E40" s="399" t="s">
        <v>38</v>
      </c>
      <c r="F40" s="400">
        <v>6000</v>
      </c>
      <c r="G40" s="400"/>
      <c r="H40" s="400"/>
      <c r="I40" s="400"/>
      <c r="J40" s="407">
        <f t="shared" si="0"/>
        <v>6000</v>
      </c>
      <c r="K40" s="401">
        <v>6000</v>
      </c>
      <c r="L40" s="402"/>
      <c r="M40" s="404"/>
      <c r="N40" s="402"/>
      <c r="O40" s="403"/>
      <c r="P40" s="405">
        <f t="shared" si="1"/>
        <v>6000</v>
      </c>
      <c r="Q40" s="392"/>
      <c r="R40" s="392"/>
      <c r="S40" s="404"/>
      <c r="T40" s="404"/>
      <c r="U40" s="404" t="s">
        <v>28</v>
      </c>
    </row>
    <row r="41" spans="1:21" ht="12.75">
      <c r="A41" s="693">
        <v>29</v>
      </c>
      <c r="B41" s="396" t="s">
        <v>420</v>
      </c>
      <c r="C41" s="397" t="s">
        <v>590</v>
      </c>
      <c r="D41" s="398" t="s">
        <v>147</v>
      </c>
      <c r="E41" s="399" t="s">
        <v>181</v>
      </c>
      <c r="F41" s="400">
        <v>1062850</v>
      </c>
      <c r="G41" s="400"/>
      <c r="H41" s="400"/>
      <c r="I41" s="400"/>
      <c r="J41" s="407">
        <f t="shared" si="0"/>
        <v>531425</v>
      </c>
      <c r="K41" s="401">
        <v>531425</v>
      </c>
      <c r="L41" s="402"/>
      <c r="M41" s="404"/>
      <c r="N41" s="402"/>
      <c r="O41" s="403"/>
      <c r="P41" s="405">
        <f t="shared" si="1"/>
        <v>531425</v>
      </c>
      <c r="Q41" s="392">
        <v>531425</v>
      </c>
      <c r="R41" s="392"/>
      <c r="S41" s="404"/>
      <c r="T41" s="404"/>
      <c r="U41" s="404" t="s">
        <v>198</v>
      </c>
    </row>
    <row r="42" spans="1:21" ht="12.75">
      <c r="A42" s="693">
        <v>30</v>
      </c>
      <c r="B42" s="396" t="s">
        <v>295</v>
      </c>
      <c r="C42" s="397" t="s">
        <v>513</v>
      </c>
      <c r="D42" s="398" t="s">
        <v>269</v>
      </c>
      <c r="E42" s="399" t="s">
        <v>38</v>
      </c>
      <c r="F42" s="400">
        <v>10000</v>
      </c>
      <c r="G42" s="400"/>
      <c r="H42" s="400"/>
      <c r="I42" s="400"/>
      <c r="J42" s="407">
        <f t="shared" si="0"/>
        <v>10000</v>
      </c>
      <c r="K42" s="401">
        <v>10000</v>
      </c>
      <c r="L42" s="402"/>
      <c r="M42" s="404"/>
      <c r="N42" s="402"/>
      <c r="O42" s="403"/>
      <c r="P42" s="405">
        <f t="shared" si="1"/>
        <v>10000</v>
      </c>
      <c r="Q42" s="392"/>
      <c r="R42" s="392"/>
      <c r="S42" s="404"/>
      <c r="T42" s="404"/>
      <c r="U42" s="404" t="s">
        <v>28</v>
      </c>
    </row>
    <row r="43" spans="1:21" ht="12.75">
      <c r="A43" s="693">
        <v>31</v>
      </c>
      <c r="B43" s="396" t="s">
        <v>300</v>
      </c>
      <c r="C43" s="397" t="s">
        <v>584</v>
      </c>
      <c r="D43" s="398" t="s">
        <v>820</v>
      </c>
      <c r="E43" s="399" t="s">
        <v>38</v>
      </c>
      <c r="F43" s="400">
        <v>101500</v>
      </c>
      <c r="G43" s="400"/>
      <c r="H43" s="400"/>
      <c r="I43" s="400"/>
      <c r="J43" s="407">
        <f t="shared" si="0"/>
        <v>101500</v>
      </c>
      <c r="K43" s="401">
        <v>20000</v>
      </c>
      <c r="L43" s="402"/>
      <c r="M43" s="404">
        <v>81500</v>
      </c>
      <c r="N43" s="402"/>
      <c r="O43" s="403"/>
      <c r="P43" s="405">
        <f t="shared" si="1"/>
        <v>101500</v>
      </c>
      <c r="Q43" s="392"/>
      <c r="R43" s="392"/>
      <c r="S43" s="404"/>
      <c r="T43" s="404"/>
      <c r="U43" s="404" t="s">
        <v>28</v>
      </c>
    </row>
    <row r="44" spans="1:21" ht="12.75">
      <c r="A44" s="693">
        <v>32</v>
      </c>
      <c r="B44" s="396" t="s">
        <v>280</v>
      </c>
      <c r="C44" s="397" t="s">
        <v>602</v>
      </c>
      <c r="D44" s="398" t="s">
        <v>605</v>
      </c>
      <c r="E44" s="399" t="s">
        <v>181</v>
      </c>
      <c r="F44" s="400">
        <v>1757664</v>
      </c>
      <c r="G44" s="400">
        <v>0</v>
      </c>
      <c r="H44" s="400"/>
      <c r="I44" s="400"/>
      <c r="J44" s="407">
        <f t="shared" si="0"/>
        <v>544340</v>
      </c>
      <c r="K44" s="401">
        <v>87720</v>
      </c>
      <c r="L44" s="402"/>
      <c r="M44" s="404">
        <v>0</v>
      </c>
      <c r="N44" s="402"/>
      <c r="O44" s="403">
        <v>456620</v>
      </c>
      <c r="P44" s="405">
        <f t="shared" si="1"/>
        <v>544340</v>
      </c>
      <c r="Q44" s="402">
        <v>121324</v>
      </c>
      <c r="R44" s="402">
        <v>1092000</v>
      </c>
      <c r="S44" s="404">
        <v>0</v>
      </c>
      <c r="T44" s="404"/>
      <c r="U44" s="404" t="s">
        <v>28</v>
      </c>
    </row>
    <row r="45" spans="1:21" ht="12.75">
      <c r="A45" s="693">
        <v>33</v>
      </c>
      <c r="B45" s="396" t="s">
        <v>296</v>
      </c>
      <c r="C45" s="397" t="s">
        <v>602</v>
      </c>
      <c r="D45" s="398" t="s">
        <v>607</v>
      </c>
      <c r="E45" s="399" t="s">
        <v>47</v>
      </c>
      <c r="F45" s="400">
        <v>128000</v>
      </c>
      <c r="G45" s="400">
        <v>32115</v>
      </c>
      <c r="H45" s="400"/>
      <c r="I45" s="400"/>
      <c r="J45" s="407">
        <f t="shared" si="0"/>
        <v>95000</v>
      </c>
      <c r="K45" s="401">
        <v>25000</v>
      </c>
      <c r="L45" s="402"/>
      <c r="M45" s="404">
        <v>70000</v>
      </c>
      <c r="N45" s="402"/>
      <c r="O45" s="403"/>
      <c r="P45" s="405">
        <f t="shared" si="1"/>
        <v>95000</v>
      </c>
      <c r="Q45" s="402"/>
      <c r="R45" s="402"/>
      <c r="S45" s="404">
        <v>0</v>
      </c>
      <c r="T45" s="404"/>
      <c r="U45" s="404" t="s">
        <v>28</v>
      </c>
    </row>
    <row r="46" spans="1:21" ht="12.75">
      <c r="A46" s="693">
        <v>34</v>
      </c>
      <c r="B46" s="396" t="s">
        <v>283</v>
      </c>
      <c r="C46" s="397" t="s">
        <v>602</v>
      </c>
      <c r="D46" s="398" t="s">
        <v>612</v>
      </c>
      <c r="E46" s="399" t="s">
        <v>47</v>
      </c>
      <c r="F46" s="400">
        <v>63643</v>
      </c>
      <c r="G46" s="400">
        <v>38023</v>
      </c>
      <c r="H46" s="400"/>
      <c r="I46" s="400"/>
      <c r="J46" s="407">
        <f>SUM(K46:O46)</f>
        <v>25620</v>
      </c>
      <c r="K46" s="401">
        <v>25620</v>
      </c>
      <c r="L46" s="402">
        <v>0</v>
      </c>
      <c r="M46" s="404"/>
      <c r="N46" s="402"/>
      <c r="O46" s="403"/>
      <c r="P46" s="405">
        <f>SUM(J46+I46)</f>
        <v>25620</v>
      </c>
      <c r="Q46" s="402"/>
      <c r="R46" s="402"/>
      <c r="S46" s="404"/>
      <c r="T46" s="404"/>
      <c r="U46" s="404" t="s">
        <v>28</v>
      </c>
    </row>
    <row r="47" spans="1:21" s="54" customFormat="1" ht="12.75">
      <c r="A47" s="693">
        <v>35</v>
      </c>
      <c r="B47" s="396" t="s">
        <v>51</v>
      </c>
      <c r="C47" s="397" t="s">
        <v>602</v>
      </c>
      <c r="D47" s="398" t="s">
        <v>614</v>
      </c>
      <c r="E47" s="399" t="s">
        <v>39</v>
      </c>
      <c r="F47" s="400">
        <v>159212</v>
      </c>
      <c r="G47" s="400"/>
      <c r="H47" s="400"/>
      <c r="I47" s="400"/>
      <c r="J47" s="407">
        <f t="shared" si="0"/>
        <v>0</v>
      </c>
      <c r="K47" s="401">
        <v>0</v>
      </c>
      <c r="L47" s="402">
        <v>0</v>
      </c>
      <c r="M47" s="404">
        <v>0</v>
      </c>
      <c r="N47" s="402"/>
      <c r="O47" s="403">
        <v>0</v>
      </c>
      <c r="P47" s="405">
        <f t="shared" si="1"/>
        <v>0</v>
      </c>
      <c r="Q47" s="402">
        <v>159212</v>
      </c>
      <c r="R47" s="402"/>
      <c r="S47" s="404">
        <v>0</v>
      </c>
      <c r="T47" s="404"/>
      <c r="U47" s="404" t="s">
        <v>28</v>
      </c>
    </row>
    <row r="48" spans="1:21" s="54" customFormat="1" ht="12.75">
      <c r="A48" s="693">
        <v>36</v>
      </c>
      <c r="B48" s="396" t="s">
        <v>185</v>
      </c>
      <c r="C48" s="397" t="s">
        <v>602</v>
      </c>
      <c r="D48" s="398" t="s">
        <v>614</v>
      </c>
      <c r="E48" s="399" t="s">
        <v>38</v>
      </c>
      <c r="F48" s="400">
        <v>747724</v>
      </c>
      <c r="G48" s="400">
        <v>0</v>
      </c>
      <c r="H48" s="400"/>
      <c r="I48" s="400"/>
      <c r="J48" s="407">
        <f t="shared" si="0"/>
        <v>285907</v>
      </c>
      <c r="K48" s="401">
        <v>285907</v>
      </c>
      <c r="L48" s="402"/>
      <c r="M48" s="404"/>
      <c r="N48" s="402"/>
      <c r="O48" s="403"/>
      <c r="P48" s="405">
        <f t="shared" si="1"/>
        <v>285907</v>
      </c>
      <c r="Q48" s="402"/>
      <c r="R48" s="402"/>
      <c r="S48" s="404"/>
      <c r="T48" s="404"/>
      <c r="U48" s="404" t="s">
        <v>28</v>
      </c>
    </row>
    <row r="49" spans="1:21" s="54" customFormat="1" ht="12.75">
      <c r="A49" s="693">
        <v>37</v>
      </c>
      <c r="B49" s="396" t="s">
        <v>284</v>
      </c>
      <c r="C49" s="397" t="s">
        <v>602</v>
      </c>
      <c r="D49" s="398" t="s">
        <v>614</v>
      </c>
      <c r="E49" s="399" t="s">
        <v>181</v>
      </c>
      <c r="F49" s="400">
        <v>2040000</v>
      </c>
      <c r="G49" s="400">
        <v>16000</v>
      </c>
      <c r="H49" s="400"/>
      <c r="I49" s="400"/>
      <c r="J49" s="407">
        <f>SUM(K49:O49)</f>
        <v>100000</v>
      </c>
      <c r="K49" s="401">
        <v>100000</v>
      </c>
      <c r="L49" s="402"/>
      <c r="M49" s="404"/>
      <c r="N49" s="402"/>
      <c r="O49" s="403"/>
      <c r="P49" s="405">
        <f>SUM(J49+I49)</f>
        <v>100000</v>
      </c>
      <c r="Q49" s="402">
        <v>1924000</v>
      </c>
      <c r="R49" s="402"/>
      <c r="S49" s="404"/>
      <c r="T49" s="404"/>
      <c r="U49" s="404" t="s">
        <v>28</v>
      </c>
    </row>
    <row r="50" spans="1:21" s="54" customFormat="1" ht="12.75">
      <c r="A50" s="693">
        <v>38</v>
      </c>
      <c r="B50" s="396" t="s">
        <v>163</v>
      </c>
      <c r="C50" s="397" t="s">
        <v>603</v>
      </c>
      <c r="D50" s="398" t="s">
        <v>617</v>
      </c>
      <c r="E50" s="399" t="s">
        <v>47</v>
      </c>
      <c r="F50" s="400">
        <v>310056</v>
      </c>
      <c r="G50" s="400">
        <v>25620</v>
      </c>
      <c r="H50" s="400"/>
      <c r="I50" s="400"/>
      <c r="J50" s="407">
        <f>SUM(K50:O50)</f>
        <v>284436</v>
      </c>
      <c r="K50" s="401">
        <v>284436</v>
      </c>
      <c r="L50" s="402"/>
      <c r="M50" s="404"/>
      <c r="N50" s="402"/>
      <c r="O50" s="403"/>
      <c r="P50" s="405">
        <f>SUM(J50+I50)</f>
        <v>284436</v>
      </c>
      <c r="Q50" s="392">
        <v>0</v>
      </c>
      <c r="R50" s="392"/>
      <c r="S50" s="404"/>
      <c r="T50" s="404"/>
      <c r="U50" s="404" t="s">
        <v>533</v>
      </c>
    </row>
    <row r="51" spans="1:21" s="54" customFormat="1" ht="13.5" customHeight="1">
      <c r="A51" s="693">
        <v>39</v>
      </c>
      <c r="B51" s="499" t="s">
        <v>286</v>
      </c>
      <c r="C51" s="397" t="s">
        <v>603</v>
      </c>
      <c r="D51" s="398" t="s">
        <v>875</v>
      </c>
      <c r="E51" s="399" t="s">
        <v>181</v>
      </c>
      <c r="F51" s="400">
        <v>475000</v>
      </c>
      <c r="G51" s="400">
        <v>0</v>
      </c>
      <c r="H51" s="400"/>
      <c r="I51" s="400"/>
      <c r="J51" s="407">
        <f>SUM(K51:O51)</f>
        <v>25000</v>
      </c>
      <c r="K51" s="401">
        <v>25000</v>
      </c>
      <c r="L51" s="402"/>
      <c r="M51" s="404"/>
      <c r="N51" s="402"/>
      <c r="O51" s="403"/>
      <c r="P51" s="405">
        <f>SUM(J51+I51)</f>
        <v>25000</v>
      </c>
      <c r="Q51" s="392">
        <v>450000</v>
      </c>
      <c r="R51" s="392"/>
      <c r="S51" s="404"/>
      <c r="T51" s="404"/>
      <c r="U51" s="404" t="s">
        <v>28</v>
      </c>
    </row>
    <row r="52" spans="1:21" s="54" customFormat="1" ht="21.75" customHeight="1">
      <c r="A52" s="693">
        <v>40</v>
      </c>
      <c r="B52" s="499" t="s">
        <v>299</v>
      </c>
      <c r="C52" s="397" t="s">
        <v>603</v>
      </c>
      <c r="D52" s="398" t="s">
        <v>875</v>
      </c>
      <c r="E52" s="399" t="s">
        <v>39</v>
      </c>
      <c r="F52" s="400">
        <v>1600927</v>
      </c>
      <c r="G52" s="400">
        <v>28760</v>
      </c>
      <c r="H52" s="400"/>
      <c r="I52" s="400"/>
      <c r="J52" s="407">
        <f t="shared" si="0"/>
        <v>393536</v>
      </c>
      <c r="K52" s="401">
        <v>393536</v>
      </c>
      <c r="L52" s="402"/>
      <c r="M52" s="404"/>
      <c r="N52" s="402"/>
      <c r="O52" s="403"/>
      <c r="P52" s="405">
        <f t="shared" si="1"/>
        <v>393536</v>
      </c>
      <c r="Q52" s="392"/>
      <c r="R52" s="392"/>
      <c r="S52" s="404"/>
      <c r="T52" s="404"/>
      <c r="U52" s="404" t="s">
        <v>28</v>
      </c>
    </row>
    <row r="53" spans="1:21" ht="12.75">
      <c r="A53" s="693">
        <v>41</v>
      </c>
      <c r="B53" s="396" t="s">
        <v>297</v>
      </c>
      <c r="C53" s="397" t="s">
        <v>620</v>
      </c>
      <c r="D53" s="398" t="s">
        <v>621</v>
      </c>
      <c r="E53" s="399" t="s">
        <v>38</v>
      </c>
      <c r="F53" s="400">
        <v>10000</v>
      </c>
      <c r="G53" s="400">
        <v>0</v>
      </c>
      <c r="H53" s="400"/>
      <c r="I53" s="400"/>
      <c r="J53" s="407">
        <f t="shared" si="0"/>
        <v>10000</v>
      </c>
      <c r="K53" s="401">
        <v>10000</v>
      </c>
      <c r="L53" s="402"/>
      <c r="M53" s="404"/>
      <c r="N53" s="402"/>
      <c r="O53" s="403"/>
      <c r="P53" s="405">
        <f t="shared" si="1"/>
        <v>10000</v>
      </c>
      <c r="Q53" s="392">
        <v>0</v>
      </c>
      <c r="R53" s="392"/>
      <c r="S53" s="404"/>
      <c r="T53" s="404"/>
      <c r="U53" s="404" t="s">
        <v>52</v>
      </c>
    </row>
    <row r="54" spans="1:21" ht="13.5" thickBot="1">
      <c r="A54" s="693">
        <v>42</v>
      </c>
      <c r="B54" s="396" t="s">
        <v>298</v>
      </c>
      <c r="C54" s="397" t="s">
        <v>620</v>
      </c>
      <c r="D54" s="398" t="s">
        <v>624</v>
      </c>
      <c r="E54" s="399" t="s">
        <v>181</v>
      </c>
      <c r="F54" s="400">
        <v>3000000</v>
      </c>
      <c r="G54" s="400"/>
      <c r="H54" s="400"/>
      <c r="I54" s="400"/>
      <c r="J54" s="407">
        <f t="shared" si="0"/>
        <v>100000</v>
      </c>
      <c r="K54" s="401">
        <v>100000</v>
      </c>
      <c r="L54" s="402"/>
      <c r="M54" s="404">
        <v>0</v>
      </c>
      <c r="N54" s="402"/>
      <c r="O54" s="403">
        <v>0</v>
      </c>
      <c r="P54" s="405">
        <f t="shared" si="1"/>
        <v>100000</v>
      </c>
      <c r="Q54" s="392">
        <v>0</v>
      </c>
      <c r="R54" s="392"/>
      <c r="S54" s="404"/>
      <c r="T54" s="404"/>
      <c r="U54" s="404" t="s">
        <v>28</v>
      </c>
    </row>
    <row r="55" spans="1:21" ht="14.25" thickBot="1" thickTop="1">
      <c r="A55" s="408"/>
      <c r="B55" s="409" t="s">
        <v>54</v>
      </c>
      <c r="C55" s="410"/>
      <c r="D55" s="408"/>
      <c r="E55" s="410"/>
      <c r="F55" s="411">
        <f aca="true" t="shared" si="2" ref="F55:U55">SUM(F13:F54)</f>
        <v>26252851</v>
      </c>
      <c r="G55" s="411">
        <f t="shared" si="2"/>
        <v>697399</v>
      </c>
      <c r="H55" s="411">
        <f t="shared" si="2"/>
        <v>80000</v>
      </c>
      <c r="I55" s="411">
        <f t="shared" si="2"/>
        <v>0</v>
      </c>
      <c r="J55" s="412">
        <f t="shared" si="2"/>
        <v>7146236</v>
      </c>
      <c r="K55" s="646">
        <f t="shared" si="2"/>
        <v>4782454</v>
      </c>
      <c r="L55" s="413">
        <f t="shared" si="2"/>
        <v>0</v>
      </c>
      <c r="M55" s="649">
        <f t="shared" si="2"/>
        <v>151500</v>
      </c>
      <c r="N55" s="413">
        <f t="shared" si="2"/>
        <v>1116742</v>
      </c>
      <c r="O55" s="413">
        <f t="shared" si="2"/>
        <v>1095540</v>
      </c>
      <c r="P55" s="413">
        <f t="shared" si="2"/>
        <v>7146236</v>
      </c>
      <c r="Q55" s="413">
        <f t="shared" si="2"/>
        <v>5846140</v>
      </c>
      <c r="R55" s="413">
        <f t="shared" si="2"/>
        <v>5016368</v>
      </c>
      <c r="S55" s="413">
        <f t="shared" si="2"/>
        <v>152948</v>
      </c>
      <c r="T55" s="413">
        <f t="shared" si="2"/>
        <v>0</v>
      </c>
      <c r="U55" s="413">
        <f t="shared" si="2"/>
        <v>0</v>
      </c>
    </row>
    <row r="56" spans="1:21" ht="13.5" thickTop="1">
      <c r="A56" s="414"/>
      <c r="B56" s="415" t="s">
        <v>124</v>
      </c>
      <c r="C56" s="416">
        <v>900</v>
      </c>
      <c r="D56" s="416">
        <v>90017</v>
      </c>
      <c r="E56" s="415">
        <v>2005</v>
      </c>
      <c r="F56" s="417">
        <v>18000</v>
      </c>
      <c r="G56" s="417"/>
      <c r="H56" s="417"/>
      <c r="I56" s="415"/>
      <c r="J56" s="418">
        <f>SUM(K56:O56)</f>
        <v>18000</v>
      </c>
      <c r="K56" s="647">
        <v>18000</v>
      </c>
      <c r="L56" s="652"/>
      <c r="M56" s="650"/>
      <c r="N56" s="415"/>
      <c r="O56" s="415"/>
      <c r="P56" s="419">
        <f>SUM(J56+I56)</f>
        <v>18000</v>
      </c>
      <c r="Q56" s="417"/>
      <c r="R56" s="417"/>
      <c r="S56" s="417"/>
      <c r="T56" s="417"/>
      <c r="U56" s="420" t="s">
        <v>28</v>
      </c>
    </row>
    <row r="57" spans="1:21" ht="13.5" thickBot="1">
      <c r="A57" s="421"/>
      <c r="B57" s="422" t="s">
        <v>55</v>
      </c>
      <c r="C57" s="423">
        <v>700</v>
      </c>
      <c r="D57" s="423">
        <v>70021</v>
      </c>
      <c r="E57" s="422" t="s">
        <v>56</v>
      </c>
      <c r="F57" s="424">
        <v>602000</v>
      </c>
      <c r="G57" s="424">
        <v>79389</v>
      </c>
      <c r="H57" s="424"/>
      <c r="I57" s="422">
        <v>0</v>
      </c>
      <c r="J57" s="425">
        <f>SUM(K57:N57)</f>
        <v>522611</v>
      </c>
      <c r="K57" s="648">
        <v>522611</v>
      </c>
      <c r="L57" s="653"/>
      <c r="M57" s="651"/>
      <c r="N57" s="422"/>
      <c r="O57" s="421"/>
      <c r="P57" s="426">
        <f>SUM(J57+I57)</f>
        <v>522611</v>
      </c>
      <c r="Q57" s="424">
        <v>0</v>
      </c>
      <c r="R57" s="424"/>
      <c r="S57" s="424"/>
      <c r="T57" s="424"/>
      <c r="U57" s="424" t="s">
        <v>57</v>
      </c>
    </row>
    <row r="58" spans="1:21" ht="14.25" thickBot="1" thickTop="1">
      <c r="A58" s="427"/>
      <c r="B58" s="428" t="s">
        <v>58</v>
      </c>
      <c r="C58" s="427"/>
      <c r="D58" s="427"/>
      <c r="E58" s="427"/>
      <c r="F58" s="429"/>
      <c r="G58" s="429"/>
      <c r="H58" s="429"/>
      <c r="I58" s="430">
        <f aca="true" t="shared" si="3" ref="I58:T58">SUM(I55:I57)</f>
        <v>0</v>
      </c>
      <c r="J58" s="430">
        <f t="shared" si="3"/>
        <v>7686847</v>
      </c>
      <c r="K58" s="430">
        <f t="shared" si="3"/>
        <v>5323065</v>
      </c>
      <c r="L58" s="429">
        <f t="shared" si="3"/>
        <v>0</v>
      </c>
      <c r="M58" s="431">
        <f t="shared" si="3"/>
        <v>151500</v>
      </c>
      <c r="N58" s="429">
        <f t="shared" si="3"/>
        <v>1116742</v>
      </c>
      <c r="O58" s="429">
        <f t="shared" si="3"/>
        <v>1095540</v>
      </c>
      <c r="P58" s="429">
        <f t="shared" si="3"/>
        <v>7686847</v>
      </c>
      <c r="Q58" s="429">
        <f t="shared" si="3"/>
        <v>5846140</v>
      </c>
      <c r="R58" s="429">
        <f t="shared" si="3"/>
        <v>5016368</v>
      </c>
      <c r="S58" s="429">
        <f t="shared" si="3"/>
        <v>152948</v>
      </c>
      <c r="T58" s="429">
        <f t="shared" si="3"/>
        <v>0</v>
      </c>
      <c r="U58" s="429" t="s">
        <v>418</v>
      </c>
    </row>
    <row r="59" spans="1:21" ht="13.5" thickTop="1">
      <c r="A59" s="54"/>
      <c r="B59" s="54"/>
      <c r="C59" s="54"/>
      <c r="D59" s="54"/>
      <c r="E59" s="54"/>
      <c r="F59" s="54"/>
      <c r="G59" s="54"/>
      <c r="H59" s="54"/>
      <c r="I59" s="54"/>
      <c r="J59" s="123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0" ht="12.75">
      <c r="A60" s="54"/>
      <c r="B60" s="54" t="s">
        <v>418</v>
      </c>
      <c r="C60" s="54"/>
      <c r="D60" s="54"/>
      <c r="E60" s="54"/>
      <c r="F60" s="54"/>
      <c r="G60" s="54"/>
      <c r="H60" s="54"/>
      <c r="I60" s="54" t="s">
        <v>418</v>
      </c>
      <c r="J60" s="123" t="s">
        <v>418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1" ht="12.75">
      <c r="A61" s="54"/>
      <c r="B61" s="54"/>
      <c r="C61" s="54"/>
      <c r="D61" s="54"/>
      <c r="E61" s="54"/>
      <c r="F61" s="54"/>
      <c r="G61" s="54"/>
      <c r="H61" s="54"/>
      <c r="I61" s="54" t="s">
        <v>418</v>
      </c>
      <c r="J61" s="123" t="s">
        <v>418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2.75">
      <c r="A62" s="54"/>
      <c r="B62" s="54" t="s">
        <v>418</v>
      </c>
      <c r="C62" s="54"/>
      <c r="D62" s="54"/>
      <c r="E62" s="54"/>
      <c r="F62" s="54"/>
      <c r="G62" s="54"/>
      <c r="H62" s="54"/>
      <c r="I62" s="54" t="s">
        <v>418</v>
      </c>
      <c r="J62" s="123" t="s">
        <v>418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</sheetData>
  <printOptions/>
  <pageMargins left="0.984251968503937" right="0.3937007874015748" top="0.5905511811023623" bottom="0.7874015748031497" header="0.5118110236220472" footer="0.5118110236220472"/>
  <pageSetup horizontalDpi="300" verticalDpi="3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B2" sqref="B2"/>
    </sheetView>
  </sheetViews>
  <sheetFormatPr defaultColWidth="9.00390625" defaultRowHeight="12.75"/>
  <cols>
    <col min="1" max="1" width="3.25390625" style="0" customWidth="1"/>
    <col min="2" max="2" width="34.00390625" style="0" customWidth="1"/>
    <col min="3" max="3" width="4.25390625" style="0" customWidth="1"/>
    <col min="4" max="4" width="5.375" style="0" customWidth="1"/>
    <col min="6" max="6" width="8.125" style="0" customWidth="1"/>
    <col min="7" max="7" width="7.25390625" style="0" customWidth="1"/>
    <col min="8" max="8" width="8.25390625" style="0" customWidth="1"/>
    <col min="9" max="9" width="8.375" style="0" customWidth="1"/>
    <col min="10" max="10" width="7.25390625" style="0" customWidth="1"/>
    <col min="11" max="11" width="7.875" style="0" customWidth="1"/>
    <col min="12" max="12" width="7.00390625" style="0" customWidth="1"/>
    <col min="13" max="13" width="7.75390625" style="0" customWidth="1"/>
    <col min="14" max="14" width="8.00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8.75390625" style="0" customWidth="1"/>
  </cols>
  <sheetData>
    <row r="1" spans="1:19" ht="12.75">
      <c r="A1" s="279"/>
      <c r="B1" s="279" t="s">
        <v>1001</v>
      </c>
      <c r="C1" s="279"/>
      <c r="D1" s="279"/>
      <c r="E1" s="279"/>
      <c r="F1" s="279"/>
      <c r="G1" s="279"/>
      <c r="H1" s="279" t="s">
        <v>418</v>
      </c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9" ht="12.75">
      <c r="A2" s="279"/>
      <c r="B2" s="279" t="s">
        <v>871</v>
      </c>
      <c r="C2" s="279"/>
      <c r="D2" s="279"/>
      <c r="E2" s="279"/>
      <c r="F2" s="279"/>
      <c r="G2" s="279"/>
      <c r="H2" s="279" t="s">
        <v>418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19" ht="12.75">
      <c r="A3" s="279"/>
      <c r="B3" s="320" t="s">
        <v>936</v>
      </c>
      <c r="C3" s="279"/>
      <c r="D3" s="279"/>
      <c r="E3" s="279"/>
      <c r="F3" s="279"/>
      <c r="G3" s="279"/>
      <c r="H3" s="279" t="s">
        <v>418</v>
      </c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</row>
    <row r="4" spans="1:19" ht="12.75">
      <c r="A4" s="279"/>
      <c r="B4" s="320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</row>
    <row r="5" spans="1:19" ht="12.75">
      <c r="A5" s="279"/>
      <c r="B5" s="279" t="s">
        <v>418</v>
      </c>
      <c r="C5" s="279"/>
      <c r="D5" s="279"/>
      <c r="E5" s="320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</row>
    <row r="6" spans="1:19" ht="12.75">
      <c r="A6" s="321" t="s">
        <v>937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</row>
    <row r="7" spans="1:19" ht="13.5" thickBot="1">
      <c r="A7" s="321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</row>
    <row r="8" spans="1:19" ht="14.25" thickBot="1" thickTop="1">
      <c r="A8" s="323" t="s">
        <v>418</v>
      </c>
      <c r="B8" s="324" t="s">
        <v>418</v>
      </c>
      <c r="C8" s="325" t="s">
        <v>418</v>
      </c>
      <c r="D8" s="324" t="s">
        <v>418</v>
      </c>
      <c r="E8" s="326"/>
      <c r="F8" s="326"/>
      <c r="G8" s="325" t="s">
        <v>926</v>
      </c>
      <c r="H8" s="524" t="s">
        <v>877</v>
      </c>
      <c r="I8" s="327"/>
      <c r="J8" s="708" t="s">
        <v>912</v>
      </c>
      <c r="K8" s="328" t="s">
        <v>913</v>
      </c>
      <c r="L8" s="327"/>
      <c r="M8" s="323"/>
      <c r="N8" s="329" t="s">
        <v>418</v>
      </c>
      <c r="O8" s="709" t="s">
        <v>914</v>
      </c>
      <c r="P8" s="327"/>
      <c r="Q8" s="327"/>
      <c r="R8" s="327"/>
      <c r="S8" s="710"/>
    </row>
    <row r="9" spans="1:19" ht="13.5" thickTop="1">
      <c r="A9" s="330"/>
      <c r="B9" s="330"/>
      <c r="C9" s="322"/>
      <c r="D9" s="330" t="s">
        <v>418</v>
      </c>
      <c r="E9" s="331" t="s">
        <v>878</v>
      </c>
      <c r="F9" s="331" t="s">
        <v>879</v>
      </c>
      <c r="G9" s="331" t="s">
        <v>927</v>
      </c>
      <c r="H9" s="334" t="s">
        <v>883</v>
      </c>
      <c r="I9" s="322" t="s">
        <v>884</v>
      </c>
      <c r="J9" s="330" t="s">
        <v>884</v>
      </c>
      <c r="K9" s="323" t="s">
        <v>884</v>
      </c>
      <c r="L9" s="335" t="s">
        <v>886</v>
      </c>
      <c r="M9" s="341" t="s">
        <v>915</v>
      </c>
      <c r="N9" s="336" t="s">
        <v>887</v>
      </c>
      <c r="O9" s="337">
        <v>2004</v>
      </c>
      <c r="P9" s="335" t="s">
        <v>887</v>
      </c>
      <c r="Q9" s="331">
        <v>2005</v>
      </c>
      <c r="R9" s="335" t="s">
        <v>887</v>
      </c>
      <c r="S9" s="331">
        <v>2006</v>
      </c>
    </row>
    <row r="10" spans="1:19" ht="12.75">
      <c r="A10" s="338" t="s">
        <v>781</v>
      </c>
      <c r="B10" s="338" t="s">
        <v>889</v>
      </c>
      <c r="C10" s="339" t="s">
        <v>627</v>
      </c>
      <c r="D10" s="338" t="s">
        <v>890</v>
      </c>
      <c r="E10" s="331" t="s">
        <v>891</v>
      </c>
      <c r="F10" s="331" t="s">
        <v>892</v>
      </c>
      <c r="G10" s="331" t="s">
        <v>928</v>
      </c>
      <c r="H10" s="334" t="s">
        <v>895</v>
      </c>
      <c r="I10" s="322" t="s">
        <v>896</v>
      </c>
      <c r="J10" s="330" t="s">
        <v>897</v>
      </c>
      <c r="K10" s="330" t="s">
        <v>897</v>
      </c>
      <c r="L10" s="341" t="s">
        <v>899</v>
      </c>
      <c r="M10" s="341" t="s">
        <v>916</v>
      </c>
      <c r="N10" s="342" t="s">
        <v>881</v>
      </c>
      <c r="O10" s="337" t="s">
        <v>418</v>
      </c>
      <c r="P10" s="342" t="s">
        <v>901</v>
      </c>
      <c r="Q10" s="711"/>
      <c r="R10" s="342" t="s">
        <v>901</v>
      </c>
      <c r="S10" s="711"/>
    </row>
    <row r="11" spans="1:19" ht="12.75">
      <c r="A11" s="330"/>
      <c r="B11" s="330"/>
      <c r="C11" s="322"/>
      <c r="D11" s="330"/>
      <c r="E11" s="331" t="s">
        <v>892</v>
      </c>
      <c r="F11" s="331" t="s">
        <v>903</v>
      </c>
      <c r="G11" s="331" t="s">
        <v>929</v>
      </c>
      <c r="H11" s="334" t="s">
        <v>153</v>
      </c>
      <c r="I11" s="322" t="s">
        <v>917</v>
      </c>
      <c r="J11" s="330" t="s">
        <v>918</v>
      </c>
      <c r="K11" s="330" t="s">
        <v>13</v>
      </c>
      <c r="L11" s="341" t="s">
        <v>14</v>
      </c>
      <c r="M11" s="341" t="s">
        <v>183</v>
      </c>
      <c r="N11" s="343" t="s">
        <v>919</v>
      </c>
      <c r="O11" s="343" t="s">
        <v>884</v>
      </c>
      <c r="P11" s="343" t="s">
        <v>919</v>
      </c>
      <c r="Q11" s="344" t="s">
        <v>920</v>
      </c>
      <c r="R11" s="343" t="s">
        <v>919</v>
      </c>
      <c r="S11" s="344" t="s">
        <v>920</v>
      </c>
    </row>
    <row r="12" spans="1:19" ht="12.75">
      <c r="A12" s="330"/>
      <c r="B12" s="330"/>
      <c r="C12" s="322"/>
      <c r="D12" s="330"/>
      <c r="E12" s="332"/>
      <c r="F12" s="332"/>
      <c r="G12" s="332" t="s">
        <v>930</v>
      </c>
      <c r="H12" s="334" t="s">
        <v>903</v>
      </c>
      <c r="I12" s="322" t="s">
        <v>418</v>
      </c>
      <c r="J12" s="330" t="s">
        <v>20</v>
      </c>
      <c r="K12" s="330" t="s">
        <v>23</v>
      </c>
      <c r="L12" s="341" t="s">
        <v>418</v>
      </c>
      <c r="M12" s="341" t="s">
        <v>10</v>
      </c>
      <c r="N12" s="338" t="s">
        <v>10</v>
      </c>
      <c r="O12" s="338" t="s">
        <v>921</v>
      </c>
      <c r="P12" s="331" t="s">
        <v>10</v>
      </c>
      <c r="Q12" s="331" t="s">
        <v>16</v>
      </c>
      <c r="R12" s="331" t="s">
        <v>10</v>
      </c>
      <c r="S12" s="331" t="s">
        <v>16</v>
      </c>
    </row>
    <row r="13" spans="1:19" ht="13.5" thickBot="1">
      <c r="A13" s="330"/>
      <c r="B13" s="330"/>
      <c r="C13" s="322"/>
      <c r="D13" s="330"/>
      <c r="E13" s="332"/>
      <c r="F13" s="332"/>
      <c r="G13" s="332" t="s">
        <v>15</v>
      </c>
      <c r="H13" s="334" t="s">
        <v>922</v>
      </c>
      <c r="I13" s="322" t="s">
        <v>418</v>
      </c>
      <c r="J13" s="330"/>
      <c r="K13" s="330" t="s">
        <v>27</v>
      </c>
      <c r="L13" s="341" t="s">
        <v>418</v>
      </c>
      <c r="M13" s="341" t="s">
        <v>184</v>
      </c>
      <c r="N13" s="330"/>
      <c r="O13" s="338" t="s">
        <v>923</v>
      </c>
      <c r="P13" s="332"/>
      <c r="Q13" s="331" t="s">
        <v>923</v>
      </c>
      <c r="R13" s="332"/>
      <c r="S13" s="331" t="s">
        <v>923</v>
      </c>
    </row>
    <row r="14" spans="1:19" ht="14.25" thickBot="1" thickTop="1">
      <c r="A14" s="345">
        <v>1</v>
      </c>
      <c r="B14" s="346">
        <v>2</v>
      </c>
      <c r="C14" s="328">
        <v>3</v>
      </c>
      <c r="D14" s="346">
        <v>4</v>
      </c>
      <c r="E14" s="347">
        <v>5</v>
      </c>
      <c r="F14" s="347">
        <v>6</v>
      </c>
      <c r="G14" s="347">
        <v>7</v>
      </c>
      <c r="H14" s="348">
        <v>8</v>
      </c>
      <c r="I14" s="328">
        <v>9</v>
      </c>
      <c r="J14" s="346">
        <v>10</v>
      </c>
      <c r="K14" s="346">
        <v>11</v>
      </c>
      <c r="L14" s="349">
        <v>12</v>
      </c>
      <c r="M14" s="349">
        <v>13</v>
      </c>
      <c r="N14" s="346">
        <v>14</v>
      </c>
      <c r="O14" s="346">
        <v>15</v>
      </c>
      <c r="P14" s="347">
        <v>16</v>
      </c>
      <c r="Q14" s="347">
        <v>17</v>
      </c>
      <c r="R14" s="347">
        <v>18</v>
      </c>
      <c r="S14" s="347">
        <v>19</v>
      </c>
    </row>
    <row r="15" spans="1:19" ht="13.5" thickTop="1">
      <c r="A15" s="693">
        <v>1</v>
      </c>
      <c r="B15" s="712" t="s">
        <v>173</v>
      </c>
      <c r="C15" s="397" t="s">
        <v>461</v>
      </c>
      <c r="D15" s="398" t="s">
        <v>471</v>
      </c>
      <c r="E15" s="399" t="s">
        <v>47</v>
      </c>
      <c r="F15" s="400">
        <v>1988720</v>
      </c>
      <c r="G15" s="400">
        <v>10000</v>
      </c>
      <c r="H15" s="407">
        <f>SUM(I15:L15)</f>
        <v>774639</v>
      </c>
      <c r="I15" s="401">
        <v>774639</v>
      </c>
      <c r="J15" s="402">
        <v>0</v>
      </c>
      <c r="K15" s="402"/>
      <c r="L15" s="403"/>
      <c r="M15" s="403">
        <v>387314</v>
      </c>
      <c r="N15" s="402">
        <v>2501</v>
      </c>
      <c r="O15" s="406">
        <v>7499</v>
      </c>
      <c r="P15" s="402">
        <v>527110</v>
      </c>
      <c r="Q15" s="406">
        <v>1451610</v>
      </c>
      <c r="R15" s="402"/>
      <c r="S15" s="406"/>
    </row>
    <row r="16" spans="1:19" ht="12.75">
      <c r="A16" s="713">
        <v>2</v>
      </c>
      <c r="B16" s="712" t="s">
        <v>175</v>
      </c>
      <c r="C16" s="397" t="s">
        <v>461</v>
      </c>
      <c r="D16" s="398" t="s">
        <v>471</v>
      </c>
      <c r="E16" s="399" t="s">
        <v>47</v>
      </c>
      <c r="F16" s="400">
        <v>442946</v>
      </c>
      <c r="G16" s="400">
        <v>6270</v>
      </c>
      <c r="H16" s="407">
        <f>SUM(I16:L16)</f>
        <v>174959</v>
      </c>
      <c r="I16" s="401">
        <v>174959</v>
      </c>
      <c r="J16" s="402"/>
      <c r="K16" s="402"/>
      <c r="L16" s="403"/>
      <c r="M16" s="403">
        <v>59150</v>
      </c>
      <c r="N16" s="402">
        <v>1568</v>
      </c>
      <c r="O16" s="406">
        <v>4702</v>
      </c>
      <c r="P16" s="402">
        <v>145937</v>
      </c>
      <c r="Q16" s="406">
        <v>290739</v>
      </c>
      <c r="R16" s="402"/>
      <c r="S16" s="406"/>
    </row>
    <row r="17" spans="1:19" ht="12.75">
      <c r="A17" s="384">
        <v>3</v>
      </c>
      <c r="B17" s="362" t="s">
        <v>931</v>
      </c>
      <c r="C17" s="363" t="s">
        <v>560</v>
      </c>
      <c r="D17" s="364" t="s">
        <v>561</v>
      </c>
      <c r="E17" s="363" t="s">
        <v>39</v>
      </c>
      <c r="F17" s="714">
        <v>2267326</v>
      </c>
      <c r="G17" s="366">
        <v>29585</v>
      </c>
      <c r="H17" s="367">
        <f>SUM(I17:L17)</f>
        <v>506951</v>
      </c>
      <c r="I17" s="368">
        <v>506951</v>
      </c>
      <c r="J17" s="369"/>
      <c r="K17" s="369"/>
      <c r="L17" s="370"/>
      <c r="M17" s="370">
        <v>506951</v>
      </c>
      <c r="N17" s="369">
        <v>10059</v>
      </c>
      <c r="O17" s="371">
        <v>19526</v>
      </c>
      <c r="P17" s="369">
        <v>172363</v>
      </c>
      <c r="Q17" s="371">
        <v>334588</v>
      </c>
      <c r="R17" s="369">
        <v>588469</v>
      </c>
      <c r="S17" s="371">
        <v>1142321</v>
      </c>
    </row>
    <row r="18" spans="1:19" ht="12.75">
      <c r="A18" s="713">
        <v>4</v>
      </c>
      <c r="B18" s="712" t="s">
        <v>924</v>
      </c>
      <c r="C18" s="397" t="s">
        <v>603</v>
      </c>
      <c r="D18" s="398" t="s">
        <v>875</v>
      </c>
      <c r="E18" s="397" t="s">
        <v>39</v>
      </c>
      <c r="F18" s="715">
        <v>1600927</v>
      </c>
      <c r="G18" s="400">
        <v>26780</v>
      </c>
      <c r="H18" s="407">
        <f>SUM(I18:L18)</f>
        <v>393536</v>
      </c>
      <c r="I18" s="401">
        <v>393536</v>
      </c>
      <c r="J18" s="402"/>
      <c r="K18" s="402"/>
      <c r="L18" s="403"/>
      <c r="M18" s="403">
        <v>307163</v>
      </c>
      <c r="N18" s="402">
        <v>8034</v>
      </c>
      <c r="O18" s="406">
        <v>18746</v>
      </c>
      <c r="P18" s="402">
        <v>92149</v>
      </c>
      <c r="Q18" s="406">
        <v>215014</v>
      </c>
      <c r="R18" s="402">
        <v>380095</v>
      </c>
      <c r="S18" s="406">
        <v>886889</v>
      </c>
    </row>
    <row r="19" spans="1:19" ht="13.5" thickBot="1">
      <c r="A19" s="384"/>
      <c r="B19" s="362" t="s">
        <v>925</v>
      </c>
      <c r="C19" s="363"/>
      <c r="D19" s="364"/>
      <c r="E19" s="363"/>
      <c r="F19" s="716"/>
      <c r="G19" s="366"/>
      <c r="H19" s="367"/>
      <c r="I19" s="368"/>
      <c r="J19" s="369"/>
      <c r="K19" s="369"/>
      <c r="L19" s="370"/>
      <c r="M19" s="370"/>
      <c r="N19" s="369"/>
      <c r="O19" s="371"/>
      <c r="P19" s="369"/>
      <c r="Q19" s="371"/>
      <c r="R19" s="369"/>
      <c r="S19" s="371"/>
    </row>
    <row r="20" spans="1:19" ht="14.25" thickBot="1" thickTop="1">
      <c r="A20" s="717"/>
      <c r="B20" s="718" t="s">
        <v>54</v>
      </c>
      <c r="C20" s="719"/>
      <c r="D20" s="720"/>
      <c r="E20" s="719"/>
      <c r="F20" s="721">
        <f>SUM(F15:F18)</f>
        <v>6299919</v>
      </c>
      <c r="G20" s="721">
        <f aca="true" t="shared" si="0" ref="G20:Q20">SUM(G15:G18)</f>
        <v>72635</v>
      </c>
      <c r="H20" s="721">
        <f t="shared" si="0"/>
        <v>1850085</v>
      </c>
      <c r="I20" s="721">
        <f t="shared" si="0"/>
        <v>1850085</v>
      </c>
      <c r="J20" s="721">
        <f t="shared" si="0"/>
        <v>0</v>
      </c>
      <c r="K20" s="721">
        <f t="shared" si="0"/>
        <v>0</v>
      </c>
      <c r="L20" s="721">
        <f t="shared" si="0"/>
        <v>0</v>
      </c>
      <c r="M20" s="721">
        <f t="shared" si="0"/>
        <v>1260578</v>
      </c>
      <c r="N20" s="721">
        <f t="shared" si="0"/>
        <v>22162</v>
      </c>
      <c r="O20" s="721">
        <f t="shared" si="0"/>
        <v>50473</v>
      </c>
      <c r="P20" s="721">
        <f t="shared" si="0"/>
        <v>937559</v>
      </c>
      <c r="Q20" s="721">
        <f t="shared" si="0"/>
        <v>2291951</v>
      </c>
      <c r="R20" s="721">
        <f>SUM(R15:R18)</f>
        <v>968564</v>
      </c>
      <c r="S20" s="721">
        <f>SUM(S15:S18)</f>
        <v>2029210</v>
      </c>
    </row>
    <row r="21" spans="1:19" ht="13.5" thickTop="1">
      <c r="A21" s="54"/>
      <c r="B21" s="54"/>
      <c r="C21" s="54"/>
      <c r="D21" s="54"/>
      <c r="E21" s="54"/>
      <c r="F21" s="54"/>
      <c r="G21" s="54"/>
      <c r="H21" s="12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2.75">
      <c r="A22" s="54"/>
      <c r="B22" s="54" t="s">
        <v>418</v>
      </c>
      <c r="C22" s="54"/>
      <c r="D22" s="54"/>
      <c r="E22" s="54"/>
      <c r="F22" s="54"/>
      <c r="G22" s="54"/>
      <c r="H22" s="123" t="s">
        <v>418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12.75">
      <c r="A23" s="54"/>
      <c r="B23" s="54"/>
      <c r="C23" s="54"/>
      <c r="D23" s="54"/>
      <c r="E23" s="54"/>
      <c r="F23" s="54"/>
      <c r="G23" s="54"/>
      <c r="H23" s="123" t="s">
        <v>418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3" sqref="B3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7.375" style="0" customWidth="1"/>
    <col min="4" max="6" width="11.00390625" style="0" customWidth="1"/>
  </cols>
  <sheetData>
    <row r="1" spans="1:6" ht="15">
      <c r="A1" s="54"/>
      <c r="B1" s="54" t="s">
        <v>932</v>
      </c>
      <c r="C1" s="54" t="s">
        <v>418</v>
      </c>
      <c r="D1" s="432" t="s">
        <v>418</v>
      </c>
      <c r="E1" s="432" t="s">
        <v>418</v>
      </c>
      <c r="F1" s="432" t="s">
        <v>418</v>
      </c>
    </row>
    <row r="2" spans="1:6" ht="15">
      <c r="A2" s="54"/>
      <c r="B2" s="54" t="s">
        <v>1002</v>
      </c>
      <c r="C2" s="54" t="s">
        <v>418</v>
      </c>
      <c r="D2" s="432" t="s">
        <v>418</v>
      </c>
      <c r="E2" s="432" t="s">
        <v>418</v>
      </c>
      <c r="F2" s="432" t="s">
        <v>418</v>
      </c>
    </row>
    <row r="3" spans="1:6" ht="15">
      <c r="A3" s="54"/>
      <c r="B3" s="54" t="s">
        <v>871</v>
      </c>
      <c r="C3" s="54"/>
      <c r="D3" s="432"/>
      <c r="E3" s="432"/>
      <c r="F3" s="432"/>
    </row>
    <row r="4" spans="1:6" ht="15">
      <c r="A4" s="54"/>
      <c r="B4" s="54" t="s">
        <v>946</v>
      </c>
      <c r="C4" s="54"/>
      <c r="D4" s="432"/>
      <c r="E4" s="432"/>
      <c r="F4" s="432"/>
    </row>
    <row r="5" spans="1:6" ht="15">
      <c r="A5" s="54"/>
      <c r="B5" s="54"/>
      <c r="C5" s="54"/>
      <c r="D5" s="432"/>
      <c r="E5" s="432"/>
      <c r="F5" s="432"/>
    </row>
    <row r="6" spans="1:6" ht="12.75">
      <c r="A6" s="54"/>
      <c r="B6" s="54"/>
      <c r="C6" s="54"/>
      <c r="D6" s="54"/>
      <c r="E6" s="54"/>
      <c r="F6" s="54"/>
    </row>
    <row r="7" spans="1:6" ht="15.75">
      <c r="A7" s="153" t="s">
        <v>813</v>
      </c>
      <c r="B7" s="54"/>
      <c r="C7" s="54"/>
      <c r="D7" s="54"/>
      <c r="E7" s="54"/>
      <c r="F7" s="54"/>
    </row>
    <row r="8" spans="1:6" ht="15.75">
      <c r="A8" s="153" t="s">
        <v>59</v>
      </c>
      <c r="B8" s="54"/>
      <c r="C8" s="54"/>
      <c r="D8" s="54"/>
      <c r="E8" s="54"/>
      <c r="F8" s="54"/>
    </row>
    <row r="9" spans="1:6" ht="15.75">
      <c r="A9" s="153" t="s">
        <v>60</v>
      </c>
      <c r="B9" s="54"/>
      <c r="C9" s="54"/>
      <c r="D9" s="54"/>
      <c r="E9" s="54"/>
      <c r="F9" s="54"/>
    </row>
    <row r="10" spans="1:6" ht="13.5" thickBot="1">
      <c r="A10" s="54"/>
      <c r="B10" s="54"/>
      <c r="C10" s="54"/>
      <c r="D10" s="54"/>
      <c r="E10" s="54"/>
      <c r="F10" s="54"/>
    </row>
    <row r="11" spans="1:6" ht="13.5" thickTop="1">
      <c r="A11" s="433" t="s">
        <v>62</v>
      </c>
      <c r="B11" s="434" t="s">
        <v>63</v>
      </c>
      <c r="C11" s="486" t="s">
        <v>64</v>
      </c>
      <c r="D11" s="435" t="s">
        <v>776</v>
      </c>
      <c r="E11" s="435" t="s">
        <v>989</v>
      </c>
      <c r="F11" s="435" t="s">
        <v>776</v>
      </c>
    </row>
    <row r="12" spans="1:6" ht="12.75">
      <c r="A12" s="436"/>
      <c r="B12" s="438"/>
      <c r="C12" s="437" t="s">
        <v>418</v>
      </c>
      <c r="D12" s="439" t="s">
        <v>413</v>
      </c>
      <c r="E12" s="439" t="s">
        <v>418</v>
      </c>
      <c r="F12" s="439" t="s">
        <v>5</v>
      </c>
    </row>
    <row r="13" spans="1:6" ht="13.5" thickBot="1">
      <c r="A13" s="440"/>
      <c r="B13" s="441"/>
      <c r="C13" s="441"/>
      <c r="D13" s="442" t="s">
        <v>153</v>
      </c>
      <c r="E13" s="442" t="s">
        <v>418</v>
      </c>
      <c r="F13" s="442" t="s">
        <v>6</v>
      </c>
    </row>
    <row r="14" spans="1:6" ht="15.75" thickTop="1">
      <c r="A14" s="443" t="s">
        <v>394</v>
      </c>
      <c r="B14" s="444" t="s">
        <v>65</v>
      </c>
      <c r="C14" s="444"/>
      <c r="D14" s="446">
        <v>36633498</v>
      </c>
      <c r="E14" s="446">
        <v>151597</v>
      </c>
      <c r="F14" s="446">
        <f>'zał.nr 1 dochody '!I144</f>
        <v>36785095</v>
      </c>
    </row>
    <row r="15" spans="1:6" ht="15.75" thickBot="1">
      <c r="A15" s="447" t="s">
        <v>395</v>
      </c>
      <c r="B15" s="448" t="s">
        <v>66</v>
      </c>
      <c r="C15" s="448"/>
      <c r="D15" s="446">
        <v>40051661</v>
      </c>
      <c r="E15" s="446">
        <v>151597</v>
      </c>
      <c r="F15" s="446">
        <f>'zał.nr 2 wydatki'!G471</f>
        <v>40203258</v>
      </c>
    </row>
    <row r="16" spans="1:6" ht="15.75" thickTop="1">
      <c r="A16" s="443" t="s">
        <v>67</v>
      </c>
      <c r="B16" s="444" t="s">
        <v>68</v>
      </c>
      <c r="C16" s="444"/>
      <c r="D16" s="497">
        <f>D15-D17</f>
        <v>32099866</v>
      </c>
      <c r="E16" s="497">
        <f>E15-E17</f>
        <v>151597</v>
      </c>
      <c r="F16" s="497">
        <f>F15-F17</f>
        <v>32251463</v>
      </c>
    </row>
    <row r="17" spans="1:6" ht="15.75" thickBot="1">
      <c r="A17" s="443" t="s">
        <v>69</v>
      </c>
      <c r="B17" s="444" t="s">
        <v>70</v>
      </c>
      <c r="C17" s="444"/>
      <c r="D17" s="445">
        <f>'zał.nr 2 wydatki'!G474</f>
        <v>7951795</v>
      </c>
      <c r="E17" s="445">
        <f>'zał.nr 2 wydatki'!H474</f>
        <v>0</v>
      </c>
      <c r="F17" s="445">
        <f>'zał.nr 2 wydatki'!G474</f>
        <v>7951795</v>
      </c>
    </row>
    <row r="18" spans="1:6" ht="16.5" thickBot="1" thickTop="1">
      <c r="A18" s="449" t="s">
        <v>396</v>
      </c>
      <c r="B18" s="450" t="s">
        <v>71</v>
      </c>
      <c r="C18" s="451">
        <v>957</v>
      </c>
      <c r="D18" s="452">
        <f>SUM(D14-D15)</f>
        <v>-3418163</v>
      </c>
      <c r="E18" s="452">
        <f>SUM(E14-E15)</f>
        <v>0</v>
      </c>
      <c r="F18" s="452">
        <f>SUM(F14-F15)</f>
        <v>-3418163</v>
      </c>
    </row>
    <row r="19" spans="1:6" ht="16.5" thickBot="1" thickTop="1">
      <c r="A19" s="449" t="s">
        <v>397</v>
      </c>
      <c r="B19" s="453" t="s">
        <v>90</v>
      </c>
      <c r="C19" s="451"/>
      <c r="D19" s="452">
        <f>SUM(D20-D24)</f>
        <v>3418163</v>
      </c>
      <c r="E19" s="452">
        <f>SUM(E20-E24)</f>
        <v>0</v>
      </c>
      <c r="F19" s="452">
        <f>SUM(F20-F24)</f>
        <v>3418163</v>
      </c>
    </row>
    <row r="20" spans="1:6" ht="15.75" thickTop="1">
      <c r="A20" s="454" t="s">
        <v>91</v>
      </c>
      <c r="B20" s="455" t="s">
        <v>92</v>
      </c>
      <c r="C20" s="456"/>
      <c r="D20" s="457">
        <f>SUM(D21:D23)</f>
        <v>5782840</v>
      </c>
      <c r="E20" s="457">
        <f>SUM(E21:E23)</f>
        <v>0</v>
      </c>
      <c r="F20" s="457">
        <f>SUM(F21:F23)</f>
        <v>5782840</v>
      </c>
    </row>
    <row r="21" spans="1:6" ht="15">
      <c r="A21" s="443">
        <v>1</v>
      </c>
      <c r="B21" s="438" t="s">
        <v>93</v>
      </c>
      <c r="C21" s="458">
        <v>952</v>
      </c>
      <c r="D21" s="445">
        <v>4607300</v>
      </c>
      <c r="E21" s="445">
        <f>'zał.nr 1 dochody '!J148</f>
        <v>0</v>
      </c>
      <c r="F21" s="445">
        <f>SUM(D21+E21)</f>
        <v>4607300</v>
      </c>
    </row>
    <row r="22" spans="1:6" ht="15">
      <c r="A22" s="443">
        <v>2</v>
      </c>
      <c r="B22" s="438" t="s">
        <v>94</v>
      </c>
      <c r="C22" s="458">
        <v>952</v>
      </c>
      <c r="D22" s="445">
        <v>1095540</v>
      </c>
      <c r="E22" s="445">
        <f>'zał.nr 1 dochody '!J147</f>
        <v>0</v>
      </c>
      <c r="F22" s="445">
        <f>SUM(D22+E22)</f>
        <v>1095540</v>
      </c>
    </row>
    <row r="23" spans="1:6" ht="15.75" thickBot="1">
      <c r="A23" s="443">
        <v>3</v>
      </c>
      <c r="B23" s="438" t="s">
        <v>122</v>
      </c>
      <c r="C23" s="458">
        <v>957</v>
      </c>
      <c r="D23" s="445">
        <v>80000</v>
      </c>
      <c r="E23" s="445">
        <f>'zał.nr 1 dochody '!J146</f>
        <v>0</v>
      </c>
      <c r="F23" s="445">
        <f>SUM(D23+E23)</f>
        <v>80000</v>
      </c>
    </row>
    <row r="24" spans="1:6" ht="15.75" thickTop="1">
      <c r="A24" s="454" t="s">
        <v>95</v>
      </c>
      <c r="B24" s="455" t="s">
        <v>96</v>
      </c>
      <c r="C24" s="456"/>
      <c r="D24" s="457">
        <f>SUM(D25:D26)</f>
        <v>2364677</v>
      </c>
      <c r="E24" s="457">
        <f>SUM(E25:E26)</f>
        <v>0</v>
      </c>
      <c r="F24" s="457">
        <f>SUM(F25:F26)</f>
        <v>2364677</v>
      </c>
    </row>
    <row r="25" spans="1:6" ht="15">
      <c r="A25" s="443">
        <v>1</v>
      </c>
      <c r="B25" s="438" t="s">
        <v>97</v>
      </c>
      <c r="C25" s="458">
        <v>992</v>
      </c>
      <c r="D25" s="445">
        <v>1891656</v>
      </c>
      <c r="E25" s="445">
        <f>'zał.nr 2 wydatki'!H480</f>
        <v>0</v>
      </c>
      <c r="F25" s="445">
        <f>SUM(D25+E25)</f>
        <v>1891656</v>
      </c>
    </row>
    <row r="26" spans="1:6" ht="15">
      <c r="A26" s="459">
        <v>2</v>
      </c>
      <c r="B26" s="523" t="s">
        <v>98</v>
      </c>
      <c r="C26" s="460">
        <v>992</v>
      </c>
      <c r="D26" s="461">
        <v>473021</v>
      </c>
      <c r="E26" s="461">
        <f>'zał.nr 2 wydatki'!H481</f>
        <v>0</v>
      </c>
      <c r="F26" s="461">
        <f>SUM(D26+E26)</f>
        <v>473021</v>
      </c>
    </row>
    <row r="27" spans="1:6" ht="12.75">
      <c r="A27" s="54"/>
      <c r="B27" s="54"/>
      <c r="C27" s="54"/>
      <c r="D27" s="54"/>
      <c r="E27" s="54"/>
      <c r="F27" s="54"/>
    </row>
    <row r="28" spans="1:6" ht="12.75">
      <c r="A28" s="54" t="s">
        <v>418</v>
      </c>
      <c r="B28" s="54"/>
      <c r="C28" s="54"/>
      <c r="D28" s="54"/>
      <c r="E28" s="54"/>
      <c r="F28" s="54"/>
    </row>
    <row r="29" spans="1:6" ht="12.75">
      <c r="A29" s="54"/>
      <c r="B29" s="54"/>
      <c r="C29" s="462" t="s">
        <v>418</v>
      </c>
      <c r="D29" s="462"/>
      <c r="E29" s="462"/>
      <c r="F29" s="462"/>
    </row>
    <row r="30" spans="1:6" ht="12.75">
      <c r="A30" s="54"/>
      <c r="B30" s="462" t="s">
        <v>418</v>
      </c>
      <c r="C30" s="462"/>
      <c r="D30" s="462"/>
      <c r="E30" s="462"/>
      <c r="F30" s="462"/>
    </row>
    <row r="31" spans="1:6" ht="12.75">
      <c r="A31" s="54"/>
      <c r="B31" s="54"/>
      <c r="C31" s="462" t="s">
        <v>418</v>
      </c>
      <c r="D31" s="462"/>
      <c r="E31" s="462"/>
      <c r="F31" s="462"/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user</cp:lastModifiedBy>
  <cp:lastPrinted>2005-02-25T10:17:25Z</cp:lastPrinted>
  <dcterms:created xsi:type="dcterms:W3CDTF">2000-10-28T18:53:25Z</dcterms:created>
  <dcterms:modified xsi:type="dcterms:W3CDTF">2005-02-25T10:21:58Z</dcterms:modified>
  <cp:category/>
  <cp:version/>
  <cp:contentType/>
  <cp:contentStatus/>
</cp:coreProperties>
</file>