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6"/>
  </bookViews>
  <sheets>
    <sheet name="ZakładkaNr1" sheetId="1" r:id="rId1"/>
    <sheet name="ZakładkaNr2" sheetId="2" r:id="rId2"/>
    <sheet name="ZakładkaNr3" sheetId="3" r:id="rId3"/>
    <sheet name="ZakładkaNr4" sheetId="4" r:id="rId4"/>
    <sheet name="ZakładkaNr5" sheetId="5" r:id="rId5"/>
    <sheet name="ZakładkaNr6" sheetId="6" r:id="rId6"/>
    <sheet name="ZakładkaNr7" sheetId="7" r:id="rId7"/>
  </sheets>
  <definedNames>
    <definedName name="_Toc415124196" localSheetId="0">'ZakładkaNr1'!$A$3</definedName>
    <definedName name="_xlnm.Print_Area" localSheetId="2">'ZakładkaNr3'!$A$1:$N$356</definedName>
    <definedName name="_xlnm.Print_Area" localSheetId="3">'ZakładkaNr4'!$A$1:$D$107</definedName>
  </definedNames>
  <calcPr fullCalcOnLoad="1"/>
</workbook>
</file>

<file path=xl/sharedStrings.xml><?xml version="1.0" encoding="utf-8"?>
<sst xmlns="http://schemas.openxmlformats.org/spreadsheetml/2006/main" count="2788" uniqueCount="999">
  <si>
    <t>1.</t>
  </si>
  <si>
    <t>2.</t>
  </si>
  <si>
    <t>4.</t>
  </si>
  <si>
    <t>Miejski Ośrodek Pomocy Społecznej</t>
  </si>
  <si>
    <t>Środowiskowy Dom Samopomocy</t>
  </si>
  <si>
    <t>3.</t>
  </si>
  <si>
    <t>Warsztat Terapii Zajęciowej</t>
  </si>
  <si>
    <t>Szkoła Podstawowa Nr 1</t>
  </si>
  <si>
    <t>Szkoła Podstawowa Nr 3</t>
  </si>
  <si>
    <t>Miejski Ośrodek Sportu i Rekreacji</t>
  </si>
  <si>
    <t>Urząd Miejski w Olecku</t>
  </si>
  <si>
    <t>Sprzęt elektroniczny stacjonarny</t>
  </si>
  <si>
    <t>Kserokopiarki, urządzenia wielofunkcyjne</t>
  </si>
  <si>
    <t>Sprzęt elektroniczny przenośny</t>
  </si>
  <si>
    <t>5.</t>
  </si>
  <si>
    <t>6.</t>
  </si>
  <si>
    <t>System Alarmowania i Ochrony Ludności (w jednostkach OSP)</t>
  </si>
  <si>
    <t>7.</t>
  </si>
  <si>
    <t>sprzęt elektroniczny stacjonarny - własność Powiatowego Urzędu Pracy Olecko</t>
  </si>
  <si>
    <t>Razem:</t>
  </si>
  <si>
    <t xml:space="preserve">sprzęt stacjonarny  </t>
  </si>
  <si>
    <t>Sprzet przenośny</t>
  </si>
  <si>
    <t>Regionalny Ośrodek Kultury</t>
  </si>
  <si>
    <t>1a.</t>
  </si>
  <si>
    <t>Monitoring</t>
  </si>
  <si>
    <t>System monitoringu</t>
  </si>
  <si>
    <t>klimatyzatory</t>
  </si>
  <si>
    <t>Szkoła Podstawowa im. Marszałka Józefa Piłsudskiego w Gąskach</t>
  </si>
  <si>
    <t>9.</t>
  </si>
  <si>
    <t>syrena alarmowa</t>
  </si>
  <si>
    <t>8.</t>
  </si>
  <si>
    <t>monitoring</t>
  </si>
  <si>
    <t>sprzęt stacjonarny  w wartości odtworzeniowej</t>
  </si>
  <si>
    <t xml:space="preserve">sprzęt stacjonarny łącznie z urządzeniem wielofunkcyjnym </t>
  </si>
  <si>
    <t>sieć szerokopasmowa Gminy Olecko</t>
  </si>
  <si>
    <t>10.</t>
  </si>
  <si>
    <t>11.</t>
  </si>
  <si>
    <t>3a.</t>
  </si>
  <si>
    <t>Mienie w wartości księgowej początkowej, chyba, że w tabeli podano inny rodzaj wartości.</t>
  </si>
  <si>
    <t>Instalacja alarmowa</t>
  </si>
  <si>
    <t>Szkoła Podstawowa w Babkach Oleckich</t>
  </si>
  <si>
    <t>Szkoła Podstawowa w Judzikach</t>
  </si>
  <si>
    <t>Szkoła Podstawowa Nr 2</t>
  </si>
  <si>
    <t>Szkoła Podstawowa Nr 4 z Oddziałami Integracyjnymi w Olecku</t>
  </si>
  <si>
    <t>12.</t>
  </si>
  <si>
    <t>infomat zewnętrzny</t>
  </si>
  <si>
    <t>13.</t>
  </si>
  <si>
    <t>monitoring miejski</t>
  </si>
  <si>
    <t>Przedszkole z Oddziałami Integracyjnymi Krasnal w Olecku</t>
  </si>
  <si>
    <t>Sprzet przenośny /w tym defibrylator/</t>
  </si>
  <si>
    <t>aparatura kina cyfrowego</t>
  </si>
  <si>
    <t>sprzęt medyczny przenośny - defibrylatory</t>
  </si>
  <si>
    <t>kino plenerowe (w tym projektor, ekran, nagłośnienie)</t>
  </si>
  <si>
    <t>elektronika systemu klimatyzacji /w wartości odtworzeniowej/</t>
  </si>
  <si>
    <t>Urząd Miejski</t>
  </si>
  <si>
    <t>Materiał</t>
  </si>
  <si>
    <t>Lp.</t>
  </si>
  <si>
    <t>Przedmiot ubezpieczenia</t>
  </si>
  <si>
    <t>Suma ubezpieczenia</t>
  </si>
  <si>
    <t>Powierzchnia w m2</t>
  </si>
  <si>
    <t>Rok budowy budynku</t>
  </si>
  <si>
    <t>Ścian</t>
  </si>
  <si>
    <t>Stropów</t>
  </si>
  <si>
    <t>Pokrycie dachu</t>
  </si>
  <si>
    <t>Cegła</t>
  </si>
  <si>
    <t>drewno belki</t>
  </si>
  <si>
    <t>drewno</t>
  </si>
  <si>
    <t>dachówka ceramiczna</t>
  </si>
  <si>
    <t xml:space="preserve">cegła </t>
  </si>
  <si>
    <t>płyty ondulinowe</t>
  </si>
  <si>
    <t>papa</t>
  </si>
  <si>
    <t>drewniane krokwie</t>
  </si>
  <si>
    <t>ondulina</t>
  </si>
  <si>
    <t>Beton</t>
  </si>
  <si>
    <t>beton</t>
  </si>
  <si>
    <t>budynek mieszkalny Kasprowicza 10/12</t>
  </si>
  <si>
    <t>blacha powlekana</t>
  </si>
  <si>
    <t>murowany</t>
  </si>
  <si>
    <t>trapezowa blacha powlekana</t>
  </si>
  <si>
    <t>bloczki betonowe</t>
  </si>
  <si>
    <t>blacha powlekana i blachodachówka</t>
  </si>
  <si>
    <t xml:space="preserve">przed 1945 </t>
  </si>
  <si>
    <t>przed 1945</t>
  </si>
  <si>
    <t>drewno krokwie</t>
  </si>
  <si>
    <t xml:space="preserve">budynek mieszkalny Jaśki 18 z świetlicą wiejską  </t>
  </si>
  <si>
    <t>płyt. Korytkowe</t>
  </si>
  <si>
    <t>papa termozgrzewalna</t>
  </si>
  <si>
    <t>cegła ceramiczna</t>
  </si>
  <si>
    <t>drew. Krokwie</t>
  </si>
  <si>
    <t>dachówka</t>
  </si>
  <si>
    <t>budyne użytkowy - Słowackiego 50</t>
  </si>
  <si>
    <t>drew. krokwie</t>
  </si>
  <si>
    <t>papa asfaltowa</t>
  </si>
  <si>
    <t>budynek użytkowy - garaż autobusy, ul. Zielona 19</t>
  </si>
  <si>
    <t xml:space="preserve">papa  </t>
  </si>
  <si>
    <t>przed 1945, remont kapitalny 2008</t>
  </si>
  <si>
    <t>budynek gospodarczy Zatyki 29</t>
  </si>
  <si>
    <t>blachodachówka</t>
  </si>
  <si>
    <t>garaż murowany dwuboks – Zielona</t>
  </si>
  <si>
    <t>Brak</t>
  </si>
  <si>
    <t>Cegla</t>
  </si>
  <si>
    <t>płyta warstwowa /blacha, pianka, sklejka/</t>
  </si>
  <si>
    <t>płyta warstwowa</t>
  </si>
  <si>
    <t>blacha</t>
  </si>
  <si>
    <t>cegła, pustak</t>
  </si>
  <si>
    <t>płyty kanałowe</t>
  </si>
  <si>
    <t>cegła, kamień</t>
  </si>
  <si>
    <t>żelbet, drewno</t>
  </si>
  <si>
    <t>świetlica z boksem garażowym, Borawskie</t>
  </si>
  <si>
    <t>cegła kratówka</t>
  </si>
  <si>
    <t>pustaki ceramiczne</t>
  </si>
  <si>
    <t>płyty żelbetowe</t>
  </si>
  <si>
    <t>dachówka cementowa</t>
  </si>
  <si>
    <t>strażnica OSP, Plewki</t>
  </si>
  <si>
    <t>remiza strażacka OSP Lenarty</t>
  </si>
  <si>
    <t>beton komórkowy</t>
  </si>
  <si>
    <t xml:space="preserve">żelbet   </t>
  </si>
  <si>
    <t>wiata przystankowa, Zajdy*</t>
  </si>
  <si>
    <t>Metal</t>
  </si>
  <si>
    <t>metal</t>
  </si>
  <si>
    <t>wiata przystankowa Olecko, Zajdy - Kukowo*</t>
  </si>
  <si>
    <t>Szkło</t>
  </si>
  <si>
    <t>poliwęglan</t>
  </si>
  <si>
    <t>wiata przystankowa, Babki Oleckie</t>
  </si>
  <si>
    <t>wiata przystankowa, Olecko, ul. Gołdapska</t>
  </si>
  <si>
    <t>wiata przystankowa, Kijewo PKP</t>
  </si>
  <si>
    <t>wiata przystankowa Al. Zwycięstwa*</t>
  </si>
  <si>
    <t>wiata przystankowa, Imionki</t>
  </si>
  <si>
    <t>budynek domu pogrzebowego, Olecko, cmentarz komunalny</t>
  </si>
  <si>
    <t>betonowy</t>
  </si>
  <si>
    <t>wiata przystankowa, Gordejki</t>
  </si>
  <si>
    <t>wiata przystankowa, Olszewo</t>
  </si>
  <si>
    <t>wiaty przystankowe - 5 szt. Borawskie (maxi), Łęgowo, Rosochackie, Kukowo, Świdry</t>
  </si>
  <si>
    <t>wiaty przystankowe - 3 szt., Sedranki, Kol. Olecko, Duły*</t>
  </si>
  <si>
    <t>wiaty przystankowa 5 szt. Kukowo, Jaśki, Plewki, Babki Gąseckie, Os. Siejnik*</t>
  </si>
  <si>
    <t>blacha ocynkowana</t>
  </si>
  <si>
    <t>wiata przystankowa Olecko, pl. Wolności*</t>
  </si>
  <si>
    <t>wiata przystankowa Lenarty</t>
  </si>
  <si>
    <t>wiata przystankowa Zatyki*</t>
  </si>
  <si>
    <t>blacha ocynk. Lakier. Wstawka z szyby hartowanej 8 mm</t>
  </si>
  <si>
    <t>blacha ocynk. Lakier</t>
  </si>
  <si>
    <t>wiata przystankowa Raczki Wielkie*</t>
  </si>
  <si>
    <t>wiata przystankowa Kukowo</t>
  </si>
  <si>
    <t>wiata przystankowa Możne</t>
  </si>
  <si>
    <t>wiata przystankowa szosa do Świętajna*</t>
  </si>
  <si>
    <t>wiata przystankowa kolonia Duły*</t>
  </si>
  <si>
    <t>wiata przystankowa Zajdy</t>
  </si>
  <si>
    <t>wiata przystankowa Gąski*</t>
  </si>
  <si>
    <t>wiata przystankowa PGK Olecko</t>
  </si>
  <si>
    <t>blacha trapezowa</t>
  </si>
  <si>
    <t>budynek szaletu Plac Wolności*</t>
  </si>
  <si>
    <t>bloczki betonowe, lico cegła klinkier</t>
  </si>
  <si>
    <t>płyty stropowe</t>
  </si>
  <si>
    <t>ruszt stalowy</t>
  </si>
  <si>
    <t>budynek garażowy przy remizie OSP Lenarty*</t>
  </si>
  <si>
    <t>wiata przystankowa Dobki Kolonia*</t>
  </si>
  <si>
    <t>wiata przystankowa Giże Osada*</t>
  </si>
  <si>
    <t>garaż blaszak OSP Gąski</t>
  </si>
  <si>
    <t>wiata przystankowa Sedranki</t>
  </si>
  <si>
    <t>wiata przystankowa Kukowo /droga do Zajd/*</t>
  </si>
  <si>
    <t>wiata przystankowa Zabielne*</t>
  </si>
  <si>
    <t>Pomieszcz. Centr. Inf. Turyst. ROK*</t>
  </si>
  <si>
    <t>bloczek betonowy</t>
  </si>
  <si>
    <t>drewniane belki</t>
  </si>
  <si>
    <t>blacha tytanowo cynkowa</t>
  </si>
  <si>
    <t>altana "Czar Pólnocy"*</t>
  </si>
  <si>
    <t>remont kapitalny 2015</t>
  </si>
  <si>
    <t>belki drewniane</t>
  </si>
  <si>
    <t>budynek gospodarczy z sanitariatami w Lenartach</t>
  </si>
  <si>
    <t>wiata przystankowaOlecko, ul. Kościuszki*</t>
  </si>
  <si>
    <t>wiata przystankowa, Dworzec Wojska Polskiego*</t>
  </si>
  <si>
    <t>pustak ceramiczny</t>
  </si>
  <si>
    <t>budynek gospodarczy - ul. 1 Maja 13</t>
  </si>
  <si>
    <t>budynek gospodarczy - ul. 1 Maja 15-17</t>
  </si>
  <si>
    <t>budynek gospodarczy Al. Lipowe 11</t>
  </si>
  <si>
    <t>budynek gospodarczy - ul. Grunwaldzka 16</t>
  </si>
  <si>
    <t>budynek gospodarczy ul. Grunwaldzka 4,6</t>
  </si>
  <si>
    <t>budynek gospodarczy, ul. Kasprowicza 6/8</t>
  </si>
  <si>
    <t>budynek gospodarczy ul. Kolejowa 20</t>
  </si>
  <si>
    <t>budynek gospodarczy ul. Kolejowa 7</t>
  </si>
  <si>
    <t>budynek gospodarczy ul. Młynowa 5</t>
  </si>
  <si>
    <t>budynek gospodarczy ul. Nocznickiego 19</t>
  </si>
  <si>
    <t>budynek gospodarczy ul. Nocznickiego 18</t>
  </si>
  <si>
    <t>budynek gospodarczy ul. Nocznickiego 22</t>
  </si>
  <si>
    <t>budynek gospodarczy ul. Tunelowa 9</t>
  </si>
  <si>
    <t>budynek gospodarczy na terenie rekreacyjnym Kijewo*</t>
  </si>
  <si>
    <t>Budynek gospodarczy Babki Oleckie</t>
  </si>
  <si>
    <t>murowane - cegła</t>
  </si>
  <si>
    <t>drewniane i żelbetowe</t>
  </si>
  <si>
    <t>konstrukcja drewniana</t>
  </si>
  <si>
    <t>budowle - kładka dla pieszych, Olecko, przy jez. Olecko Wielkie</t>
  </si>
  <si>
    <t>budowle - mostki z drewna - 2 szt, jezioro Olecko Wielkie</t>
  </si>
  <si>
    <t>pomost nr 1, ul. Sembrzyckiego, Olecko</t>
  </si>
  <si>
    <t>pomost nr 2, ul. Sembrzyckiego, Olecko</t>
  </si>
  <si>
    <t>kładka dla pieszych, ul. Rzeźnicka /mostek/</t>
  </si>
  <si>
    <t>fontanna miejska, plac na  Placu Wolności</t>
  </si>
  <si>
    <t>ogrodzenie placu zabaw - Plac Wolności</t>
  </si>
  <si>
    <t>ogrodzenie boiska wiejskiego /Szczecinki/</t>
  </si>
  <si>
    <t>boisko z placem rekreacyjnym przy swietlicy wiejskiej w Plewkach</t>
  </si>
  <si>
    <t>ogrodzeine boiska sportowego - Babki Gąseckie</t>
  </si>
  <si>
    <t>ogrodzenie pomnika, cmentarz ewangelicki przy ul. 11 Listopada</t>
  </si>
  <si>
    <t>ogrodzenie placu rekreacyjno sportowego w Kijewie</t>
  </si>
  <si>
    <t>ogrodzenie plaży, Duły</t>
  </si>
  <si>
    <t>ogrodzenie przy świetlicy Zatyki</t>
  </si>
  <si>
    <t>ogrodzenie boiska wiejskiego Dąbrowskie</t>
  </si>
  <si>
    <t>ogrodzenie placu zabaw ul. Kolejowa 36</t>
  </si>
  <si>
    <t>tarasy widokowe - 4 szt., przy jeziorze Olecko Wielkie</t>
  </si>
  <si>
    <t>fontanna park, Plac Wolności</t>
  </si>
  <si>
    <t>wiejski kompleks sportowo - rekreacyjny Borawskie</t>
  </si>
  <si>
    <t>plac zabaw nad jeziorem, ul. Sembrzyckiego</t>
  </si>
  <si>
    <t>boisko sportowe Możne</t>
  </si>
  <si>
    <t>boisko z placem zabaw Giże</t>
  </si>
  <si>
    <t>scena plenerowa Lenarty</t>
  </si>
  <si>
    <t>wiata drewniana w Kijewie</t>
  </si>
  <si>
    <t>altana ogrodowa Możne</t>
  </si>
  <si>
    <t>altana ogrodowa Gąski</t>
  </si>
  <si>
    <t>altana drewniane na terenie rekreacyjnym, Gąski</t>
  </si>
  <si>
    <t>plac zabaw Lenarty</t>
  </si>
  <si>
    <t>plac zabaw Pod Gąską Gąski</t>
  </si>
  <si>
    <t>boisko wielofunkcyjne Ślepie</t>
  </si>
  <si>
    <t>boisko sportowe Zatyki</t>
  </si>
  <si>
    <t>boisko wielofunkcyjne z placykiem do koszykówki Gorejki Małe</t>
  </si>
  <si>
    <t>wiata rekreacyjna, Duły</t>
  </si>
  <si>
    <t>plac zabaw Borawskie</t>
  </si>
  <si>
    <t>plac zabaw w m. Ślepie</t>
  </si>
  <si>
    <t>ścieżka sprawności w Kijewie</t>
  </si>
  <si>
    <t>plac zabaw w Dułach</t>
  </si>
  <si>
    <t>teren rekreacyjny w Olszewie</t>
  </si>
  <si>
    <t>siłownia terenowa w m. Ślepie</t>
  </si>
  <si>
    <t>siłownia terenowa Lenarty</t>
  </si>
  <si>
    <t>plaża wiejska w Sedrankach</t>
  </si>
  <si>
    <t>teren rekreacyjny Imionki /w tym altana i ogrodzenie/</t>
  </si>
  <si>
    <t>wiejskie podwórko we wsi Gąski</t>
  </si>
  <si>
    <t>teren rekreacyjny w Dobkach</t>
  </si>
  <si>
    <t>plac zabaw przy ul. Gołdapskiej</t>
  </si>
  <si>
    <t>plac zabaw w miejscowości Łęgowo</t>
  </si>
  <si>
    <t>Altana w Rosochackich</t>
  </si>
  <si>
    <t>Boisko wielofunkcyjne w Kukowie</t>
  </si>
  <si>
    <t xml:space="preserve">3. </t>
  </si>
  <si>
    <t>Wyposażenie i urządzenia /w tym m. in place zabaw/</t>
  </si>
  <si>
    <t>Urządzenia i wyposażenie</t>
  </si>
  <si>
    <t>Regionalny Ośrodek Kultury w Olecku Mazury Garbate</t>
  </si>
  <si>
    <t>cegła, bloczki</t>
  </si>
  <si>
    <t>żelbeton</t>
  </si>
  <si>
    <t>budynek AGT Plac Wolności 2c, w skład którego wchodzi zabytkowa Baszta</t>
  </si>
  <si>
    <t>budynek 1985, baszta ok. 1905</t>
  </si>
  <si>
    <t>cegła pełna żelbetowa, bloczki gazobetonowe</t>
  </si>
  <si>
    <t>baszta pokryta dachówką, pozostała część budynku blachą oraz papą</t>
  </si>
  <si>
    <t>część budynku przy ul. Kopernika 6 /własność UM/</t>
  </si>
  <si>
    <t>bloczki gazobetonowe</t>
  </si>
  <si>
    <t>blacha karbowana</t>
  </si>
  <si>
    <t>Budowle - chodnik wokół budynku przy Pl. Wolności 22</t>
  </si>
  <si>
    <t>Wyposażenie i urządzenia</t>
  </si>
  <si>
    <t>Instrumenty muzyczne - środki trwałe i środki niskocenne /zakres terytorialny rozszerzony na terytorium Europy z włączeniem europejskiej części Rosji/</t>
  </si>
  <si>
    <t>Część budynku, ul. Kopernika 6 /własność UM/*</t>
  </si>
  <si>
    <t>remont kapitalny i rozbudowa budynku w latach 2010-2011</t>
  </si>
  <si>
    <t>drewniano betonowy</t>
  </si>
  <si>
    <t>Budynek przedszkola</t>
  </si>
  <si>
    <t>cegła</t>
  </si>
  <si>
    <t>drewniany</t>
  </si>
  <si>
    <t>Budynek szkoły</t>
  </si>
  <si>
    <t>betonowe</t>
  </si>
  <si>
    <t>Budynek sali gimnastycznej</t>
  </si>
  <si>
    <t>stalowy</t>
  </si>
  <si>
    <t>przed 1939</t>
  </si>
  <si>
    <t>krokwie drewniane</t>
  </si>
  <si>
    <t>Dachówka</t>
  </si>
  <si>
    <t>murowane bloczki Ytong</t>
  </si>
  <si>
    <t>stropy z płyt kanałowych</t>
  </si>
  <si>
    <t>wiązary drewniane</t>
  </si>
  <si>
    <t>budynek wielofunkcyjny</t>
  </si>
  <si>
    <t>Blacha</t>
  </si>
  <si>
    <t>budynek gospodarczy</t>
  </si>
  <si>
    <t>drewniane</t>
  </si>
  <si>
    <t>Budynek gospodarczy</t>
  </si>
  <si>
    <t>Papa</t>
  </si>
  <si>
    <t>Szkoła Podstawowa Nr 2 w Olecku</t>
  </si>
  <si>
    <t>Budynek dydaktyczny</t>
  </si>
  <si>
    <t>żelbetonowe</t>
  </si>
  <si>
    <t>żelbetowy</t>
  </si>
  <si>
    <t>Klub sportowy</t>
  </si>
  <si>
    <t>Budynek szkolny</t>
  </si>
  <si>
    <t xml:space="preserve">beton, płyty </t>
  </si>
  <si>
    <t>Placówka oświatowa</t>
  </si>
  <si>
    <t>cegła, beton</t>
  </si>
  <si>
    <t>murowane</t>
  </si>
  <si>
    <t xml:space="preserve">płyty  </t>
  </si>
  <si>
    <t>Budynek na sprzęt pływający, plaża miejska w Olecku* /CESJA/</t>
  </si>
  <si>
    <t>Budynek WOPR plaża miejska w Olecku* /CESJA /</t>
  </si>
  <si>
    <t>hala widowiskowo sportowa z pływalną LEGA, ul. Park 1 *</t>
  </si>
  <si>
    <t>wylewane</t>
  </si>
  <si>
    <t>blacha trapezowa i strop żelbetowy</t>
  </si>
  <si>
    <t>membrana PCV i papa termozgrzewalna</t>
  </si>
  <si>
    <t>Budynek pływalni z wieżą, plaża miejska w Olecku*/CESJA /</t>
  </si>
  <si>
    <t>1982 rozbudowa 2004</t>
  </si>
  <si>
    <t>1926/1927, renowacja 2004</t>
  </si>
  <si>
    <t>kamień</t>
  </si>
  <si>
    <t>nie dotyczy</t>
  </si>
  <si>
    <t>Budynek magazynowy - stolarnia, ul. Parkowa 6</t>
  </si>
  <si>
    <t>Hangar przy strzelnicy, ul. Parkowa</t>
  </si>
  <si>
    <t>murowany cegła</t>
  </si>
  <si>
    <t>Budynek pawilon sportowo - biurowy, ul. Park 1</t>
  </si>
  <si>
    <t>1970 modernizacja 1998</t>
  </si>
  <si>
    <t>murowany suporex</t>
  </si>
  <si>
    <t xml:space="preserve">płyty    </t>
  </si>
  <si>
    <t>Budynek socjalny korty, ul. Park 1</t>
  </si>
  <si>
    <t xml:space="preserve">Dom wypoczynkowy Maraton /NIEUŻYTKOWANY/, ul. Park 1 (odłączone instalacje: elektryczna, wodociągowa, gazowa, drzwi i okna są zabezpieczone, budynek przeznaczony do remontu) </t>
  </si>
  <si>
    <t>1969, renowacja 1982</t>
  </si>
  <si>
    <t>budynek spiker na stadionie miejskim*</t>
  </si>
  <si>
    <t>murowany pustak</t>
  </si>
  <si>
    <t>budynek magazynowy na stadionie*</t>
  </si>
  <si>
    <t>murowany bloczki betonowe</t>
  </si>
  <si>
    <t>budynek kotłowni hali wraz z instalacjami i wyposażeniem *</t>
  </si>
  <si>
    <t>zbiory muzealne</t>
  </si>
  <si>
    <t>konstrukcja dachu</t>
  </si>
  <si>
    <t>Czy została przeprowadzona okresowa kontrola stanu techniczego obiektu budowalnego zgodnie z art. 62 ustawy Prawo budowlane?</t>
  </si>
  <si>
    <t>Czy obiekt posiada sprawne urządzenie odgromowe?</t>
  </si>
  <si>
    <t>Przeprowadzane remonty istotnie podwyższające wartość obiektu - data i zakres remontu</t>
  </si>
  <si>
    <t>Czy budynek znajduje się pod nadzorem konserwatora zabytków?</t>
  </si>
  <si>
    <t>Budowle – śmietnik, ul. Zielona 1</t>
  </si>
  <si>
    <t>nawierzchnia wokół przedszkola, ul. Zielona 1</t>
  </si>
  <si>
    <t>tak</t>
  </si>
  <si>
    <t>nie</t>
  </si>
  <si>
    <t>aktualnie trwa termomodernizacja budynku - zmiana systemu ogrzewania, wentylacji i ogrzewania</t>
  </si>
  <si>
    <t>żelbet</t>
  </si>
  <si>
    <t>żelbet i beton komórkowy</t>
  </si>
  <si>
    <t>Budowle – ogrodzenie, ul. Kolejowa 33</t>
  </si>
  <si>
    <t>plac zabaw, ul. Kolejowa 33</t>
  </si>
  <si>
    <t>naprawa rynien 2018</t>
  </si>
  <si>
    <t>Budowle – ogrodzenie, Kijewo 29</t>
  </si>
  <si>
    <t>indywidualna oczyszczalnia ścieków, Kijewo 29</t>
  </si>
  <si>
    <t>Budowle – ogrodzenie, Babki Oleckie 12</t>
  </si>
  <si>
    <t>Szambo, Babki Oleckie 12</t>
  </si>
  <si>
    <t>nawierzchnia /płytki i trelinki/, Babki Oleckie 12</t>
  </si>
  <si>
    <t>oczyszczalnia ścieków, Babki Oleckie 12</t>
  </si>
  <si>
    <t>remont dachu 2014 r., elewacja boku budynku szkoły 2015 r., remont komina 2020 r.</t>
  </si>
  <si>
    <t>Budowle – ogrodzenie, Judziki 5</t>
  </si>
  <si>
    <t>Szambo, Judziki 5</t>
  </si>
  <si>
    <t>Nawierzchnia, Judziki 5</t>
  </si>
  <si>
    <t>wiata z grillem, Judziki 5</t>
  </si>
  <si>
    <t>plac zabaw, Judziki 5</t>
  </si>
  <si>
    <t>2005 wymiana okien, remont dachu i kominów, 2009 ocieplenie budynku, 2020 remont komina</t>
  </si>
  <si>
    <t xml:space="preserve">2005 wymiana okien, remont dachu i kominów, 2015 ocieplenie budynku, </t>
  </si>
  <si>
    <t>ROK - dom kultury, kino, slaa widowiskowa, biura, Plac Wolności 22</t>
  </si>
  <si>
    <t>2005 modernizacja, 2020 remont - prace remontowe wewątrz budynku, wymiana podłó, drzwi, wyposażenie studia nagraniowego</t>
  </si>
  <si>
    <t>przyłącze do sieci miejskiej Plac Wolności 22</t>
  </si>
  <si>
    <t>kotłownia olejowa Plac Wolności 22</t>
  </si>
  <si>
    <t>* wartość księgowa początkowa brutto w II wariancie</t>
  </si>
  <si>
    <t>Budynek szkoły, ul. Kościuszki 20</t>
  </si>
  <si>
    <t>Budynek garażu, ul. Kościuszki 20</t>
  </si>
  <si>
    <t>Budowle – ogrodzenie, ul. Kościuszki 20</t>
  </si>
  <si>
    <t>oświetlenie zewnętrzne, ul. Kościuszki 20</t>
  </si>
  <si>
    <t>boisko Orlik /kompleks boisk sportowych/, ul. Kościuszki 20</t>
  </si>
  <si>
    <t>boisko Orlik /budynek sanitarno szatniowy/, ul. Kościuszki 20</t>
  </si>
  <si>
    <t>urządzenia placu zabaw, ul. Kościuszki 20</t>
  </si>
  <si>
    <t>2011 remont elewacji i pokrycia dachu, wymiana części okien, 2018 wymiana części okien</t>
  </si>
  <si>
    <t>budowle - kanalizacja sanitarna, Os. Siejnik I 14</t>
  </si>
  <si>
    <t>budowle - kanalizacja deszczowa, Os. Siejnik I 14</t>
  </si>
  <si>
    <t>budowle - boiska, place, ogrodzenia, Os. Siejnik I 14</t>
  </si>
  <si>
    <t>budowle - sieć C. O., Os. Siejnik I 14</t>
  </si>
  <si>
    <t>siłownia terenowa, Os. Siejnik I 14</t>
  </si>
  <si>
    <t>zestaw zabawowy Bambino I, Os. Siejnik I 14</t>
  </si>
  <si>
    <t>zestaw Mini, Os. Siejnik I 14</t>
  </si>
  <si>
    <t>huśtawka wagowa pojedyńcza, Os. Siejnik I 14</t>
  </si>
  <si>
    <t>huśtawka standard 2m 2 os., Os. Siejnik I 14</t>
  </si>
  <si>
    <t>Budowle - węzeł cieplny w wartości odtworzeniowej, Os. Siejnik I 14</t>
  </si>
  <si>
    <t>studio nagrań</t>
  </si>
  <si>
    <t>Budowle – ogrodzenie, Gąski 14</t>
  </si>
  <si>
    <t>Mini park wraz z ogrodem badawczym, Gąski 14</t>
  </si>
  <si>
    <t>boisko sportowe i zagospodarowane tereny zielone, Gąski 14</t>
  </si>
  <si>
    <t>siłownia terenowa, Gąski 14</t>
  </si>
  <si>
    <t>edukacja szkolna, Gąski 14</t>
  </si>
  <si>
    <t>edukacja szkolna Gąski 12</t>
  </si>
  <si>
    <t>sala gimnastyczna, Gąski 14</t>
  </si>
  <si>
    <t>budynek gospodarczy, Gąski 12</t>
  </si>
  <si>
    <t xml:space="preserve">2003-wymiana stolarki okiennej, drzwiowej 2008-wymiana grzejników, więźby dachowej, (pokrycie dachu dachówką ceramiczną, remont konstrukcji więźby dachowej) 2009- wymiana instalacji elektrycznej, tablicy rozdzielczej  </t>
  </si>
  <si>
    <t>2002 kapitalny remont budynku: wymiana okien, drzwi, centralnego ogrzewania, adaptacja pomieszczeń na sale lekcyjne</t>
  </si>
  <si>
    <t>2005- wyiana stolarki okiennej, 2007- wymiana drzwi w pomieszczeniach świetlicy, biblioteki i stołówki szkolnej, 2009-remont łazienek</t>
  </si>
  <si>
    <t>dsłupy drewniane obite deskami</t>
  </si>
  <si>
    <t>słupy drewniane obite deskami</t>
  </si>
  <si>
    <t>Budowle – ogrodzenie, Słowiańska 1</t>
  </si>
  <si>
    <t>plac zabaw, Słowiańska 1</t>
  </si>
  <si>
    <t>Nawierzchnia, Słowiańska 1</t>
  </si>
  <si>
    <t>Budowle - przyłącza wodociągowe skocznia, ul. Park 1, 19-400 Olecko</t>
  </si>
  <si>
    <t>boisko do piłki nożnej, ul. Park 1, 19-400 Olecko</t>
  </si>
  <si>
    <t>plac półrotundy kamiennej, ul. Park 1, 19-400 Olecko</t>
  </si>
  <si>
    <t>Korty tenisowe, ul. Park 1, 19-400 Olecko</t>
  </si>
  <si>
    <t>stadion sportowy, ul. Park 1, 19-400 Olecko</t>
  </si>
  <si>
    <t>dojazdy i parkingi, ul. Park 1, 19-400 Olecko</t>
  </si>
  <si>
    <t>skate park - rampa mini pipe, ul. Sembrzyckiego, 19-400 Olecko</t>
  </si>
  <si>
    <t>Strzelnica sportowa, ul. Parkowa, 19-400 Olecko</t>
  </si>
  <si>
    <t>Skocznia z pomostem, ul. Park 1, 19-400 Olecko</t>
  </si>
  <si>
    <t>skate park - piramida wieloczyn., ul. Sembrzyckiego 19-400 Olecko</t>
  </si>
  <si>
    <t>Ogrodzenie kąpieliska miejskiego, ul. Park 1, 19-400 Olecko</t>
  </si>
  <si>
    <t>sieć zewnętrzna wokół stadionu, ul. Park 1, 19-400 Olecko</t>
  </si>
  <si>
    <t>tereny utwardzone na obozowisku, ul. Park 1, 19-400 Olecko</t>
  </si>
  <si>
    <t>oświetlenie zewnętrzne obozowiska, ul. Park 1, 19-400 Olecko</t>
  </si>
  <si>
    <t>odwodnienie terenu obozowiska, ul. Park 1, 19-400 Olecko</t>
  </si>
  <si>
    <t>zasilenie energetyczne, ul. Park 1, 19-400 Olecko</t>
  </si>
  <si>
    <t>oświetlenie i zasilenie energetyczne, ul. Park 1, 19-400 Olecko</t>
  </si>
  <si>
    <t>przyłącze gazowe obozowiska, ul. Park 1, 19-400 Olecko</t>
  </si>
  <si>
    <t>wodociąg zasilający obozowisko, ul. Park 1, 19-400 Olecko</t>
  </si>
  <si>
    <t>zagospodarowanie terenów zielonych obozowiska, ul. Park 1, 19-400 Olecko</t>
  </si>
  <si>
    <t>mała architektura obozowiska, ul. Park 1, 19-400 Olecko</t>
  </si>
  <si>
    <t>sieć wodociągowa hala widowiskowo - sportowa z pływalnią, ul. Park 1, 19-400 Olecko</t>
  </si>
  <si>
    <t>przyłącze lokalne zewnętrzne kanalizacyjne, ul. Park 1, 19-400 Olecko</t>
  </si>
  <si>
    <t>studnie czerpalne i zrzutowe dla potrzeb pozyskiwania ciepła ziemnego dla pomp ciepła, ul. Park 1, 19-400 Olecko</t>
  </si>
  <si>
    <t>sieć i przyłącza lok. wodno kanal. Hala widowiskowo sportowa z pływalnią, ul. Park 1, 19-400 Olecko</t>
  </si>
  <si>
    <t>parkingi, drogi wewn., zagospodarowanie kan. deszcz. oświetlenie zewn. - hala, ul. Park 1, 19-400 Olecko</t>
  </si>
  <si>
    <t>poręcz zewnętrzna przy schodach hali Lega, ul. Park 1, 19-400 Olecko</t>
  </si>
  <si>
    <t>zagospodarowanie terenu przy wypływie rzeki Lega, ul. Park 1, 19-400 Olecko</t>
  </si>
  <si>
    <t>siłownia terenowa, ul. Park 1, 19-400 Olecko</t>
  </si>
  <si>
    <t>siłownia terenowa Osiedle Lesk w Olecku, 19-400 Olecko</t>
  </si>
  <si>
    <t>ścianka wspinaczkowa, ul. Park 1, 19-400 Olecko</t>
  </si>
  <si>
    <t>oświetlenie zewnętrzne linia kablowa 81 punktów, ul. Park 1, 19-400 Olecko</t>
  </si>
  <si>
    <t>park linowy przy Alei 540-lecia Olecka, 19-400 Oelcko</t>
  </si>
  <si>
    <t>Plaża gminna Szyjka (m .in. boisko do piłki siatkowej z wyposażeniem, plac zabaw z wyposażeniem, mała architektura), 19-400 Olecko</t>
  </si>
  <si>
    <t>Nakłady na zagospodarowanie plaży gminnej Szyjka (m. in. wiata widokowa, kąpielisko z pomostem pływającym, oświetlenie, slip do wodowania jednostek pływających, pawilon modułowy, toaleta publiczna modułowa, mała architektura), 19-400 Olecko</t>
  </si>
  <si>
    <t>budynek socjalno - sanitarny obozowiska, ul. Park 1* (w tym instalacja sanitarna)</t>
  </si>
  <si>
    <t>Budynek Zielonej Klasy plaża miejska w Olecku**/CESJA /</t>
  </si>
  <si>
    <t>Półrotunda Kamienna, ul. Park 1***</t>
  </si>
  <si>
    <t>w 2004 r.</t>
  </si>
  <si>
    <t>w 2012 r.</t>
  </si>
  <si>
    <t>Nr rej.</t>
  </si>
  <si>
    <t>Marka</t>
  </si>
  <si>
    <t>Typ/ model</t>
  </si>
  <si>
    <t>Rodzaj</t>
  </si>
  <si>
    <t>Poj./ład.</t>
  </si>
  <si>
    <t>L. miejsc</t>
  </si>
  <si>
    <t>Rok prod.</t>
  </si>
  <si>
    <t>nr VIN</t>
  </si>
  <si>
    <t>Ubezpieczający</t>
  </si>
  <si>
    <t>Ubezpieczony</t>
  </si>
  <si>
    <t>Informacje dodatkowe</t>
  </si>
  <si>
    <t>NOE R408</t>
  </si>
  <si>
    <t>SAM</t>
  </si>
  <si>
    <t>przyczepka lekka</t>
  </si>
  <si>
    <t>---</t>
  </si>
  <si>
    <t>NOE001040019</t>
  </si>
  <si>
    <t>Gmina Olecko</t>
  </si>
  <si>
    <t>MOSiR</t>
  </si>
  <si>
    <t>bez nr</t>
  </si>
  <si>
    <t>GLX 105 RHL</t>
  </si>
  <si>
    <t xml:space="preserve">traktorek kosiarka  </t>
  </si>
  <si>
    <t>nr inwentarzowy 92/105/122</t>
  </si>
  <si>
    <t>NOE J877</t>
  </si>
  <si>
    <t>Żuk</t>
  </si>
  <si>
    <t>A 15 07B</t>
  </si>
  <si>
    <t>specjalny</t>
  </si>
  <si>
    <t>2120 cm3/ 2140 kg</t>
  </si>
  <si>
    <t>SUL0107E0406729</t>
  </si>
  <si>
    <t>NOE E500</t>
  </si>
  <si>
    <t>Skoda</t>
  </si>
  <si>
    <t>Octavia Ambiente</t>
  </si>
  <si>
    <t>osobowy</t>
  </si>
  <si>
    <t>1896 cm3</t>
  </si>
  <si>
    <t>TMBCG414238692656</t>
  </si>
  <si>
    <t xml:space="preserve">MOSiR, </t>
  </si>
  <si>
    <t>NOE 94AV</t>
  </si>
  <si>
    <t>Multicar</t>
  </si>
  <si>
    <t>M25</t>
  </si>
  <si>
    <t>ciężarowy</t>
  </si>
  <si>
    <t>1 997 cm3 / 1 790 kg</t>
  </si>
  <si>
    <t>MOSIR</t>
  </si>
  <si>
    <t>NOE Y340</t>
  </si>
  <si>
    <t>Nissan</t>
  </si>
  <si>
    <t>Qashqai</t>
  </si>
  <si>
    <t>1 995 cm3</t>
  </si>
  <si>
    <t>SJNJDNJ10U6003641</t>
  </si>
  <si>
    <t>NOE 55NR</t>
  </si>
  <si>
    <t>Thule</t>
  </si>
  <si>
    <t>Trailers T2</t>
  </si>
  <si>
    <t>przyczepa ciężarowa</t>
  </si>
  <si>
    <t>700 kg</t>
  </si>
  <si>
    <t>UH2000C217P222163</t>
  </si>
  <si>
    <t>CUB CADET</t>
  </si>
  <si>
    <t>XT QR106</t>
  </si>
  <si>
    <t>BEZ88T50203</t>
  </si>
  <si>
    <t>NOE 38GW</t>
  </si>
  <si>
    <t>Romet Motors</t>
  </si>
  <si>
    <t>motorower</t>
  </si>
  <si>
    <t>49,50 cm3</t>
  </si>
  <si>
    <t>LFGH3000081000520</t>
  </si>
  <si>
    <t>Szkoła Podstawowa Nr 4 w Olecku</t>
  </si>
  <si>
    <t xml:space="preserve">motorower służy do nauki jazdy i egzaminów na kartę motorowerową </t>
  </si>
  <si>
    <t>NOE 39GW</t>
  </si>
  <si>
    <t>motorowe</t>
  </si>
  <si>
    <t>LFGH3000081000394</t>
  </si>
  <si>
    <t>NOE 71CU</t>
  </si>
  <si>
    <t xml:space="preserve">Opel </t>
  </si>
  <si>
    <t>Vectra</t>
  </si>
  <si>
    <t>1 598 cm3</t>
  </si>
  <si>
    <t>W0L0JBF1911165753</t>
  </si>
  <si>
    <t>MOPS</t>
  </si>
  <si>
    <t>NOE 07MW</t>
  </si>
  <si>
    <t>Opel /Carpol</t>
  </si>
  <si>
    <t>Vivaro</t>
  </si>
  <si>
    <t>osobowy przewóz osób niepełnosprawnych</t>
  </si>
  <si>
    <t>1598 cm3</t>
  </si>
  <si>
    <t>W0VJ7D602JV613164</t>
  </si>
  <si>
    <t>NOE Y426</t>
  </si>
  <si>
    <t>Mercedes Benz</t>
  </si>
  <si>
    <t>Sprinter 518CDI</t>
  </si>
  <si>
    <t>autobus</t>
  </si>
  <si>
    <t>2 987 cm3</t>
  </si>
  <si>
    <t>WDB9066571S337278</t>
  </si>
  <si>
    <t>ŚDS</t>
  </si>
  <si>
    <t>NOE 26HJ</t>
  </si>
  <si>
    <t>Renault / carpol</t>
  </si>
  <si>
    <t>Traffic</t>
  </si>
  <si>
    <t>VF1JlB7B2E4768603</t>
  </si>
  <si>
    <t>NOE 67HM</t>
  </si>
  <si>
    <t>BORO</t>
  </si>
  <si>
    <t>B1</t>
  </si>
  <si>
    <t>przyczepa lekka</t>
  </si>
  <si>
    <t>SZRB10000E0026574</t>
  </si>
  <si>
    <t>Regionalny Ośrodek Kultury Mazury Garbate</t>
  </si>
  <si>
    <t>NOE L867</t>
  </si>
  <si>
    <t>Volkswagen</t>
  </si>
  <si>
    <t>Transporter</t>
  </si>
  <si>
    <t>Sam. osobowy</t>
  </si>
  <si>
    <t>1 896 cm3</t>
  </si>
  <si>
    <t>WV2ZZZ7H24X030514</t>
  </si>
  <si>
    <t>NOE 49HY</t>
  </si>
  <si>
    <t>Caravelle</t>
  </si>
  <si>
    <t>1 968 cm3</t>
  </si>
  <si>
    <t>WV2ZZZ7HZFH065554</t>
  </si>
  <si>
    <t>NOE G167</t>
  </si>
  <si>
    <t>Mercedes</t>
  </si>
  <si>
    <t>Daimler Benz LAF1113B</t>
  </si>
  <si>
    <t>ciężarowy specj. pożarniczy</t>
  </si>
  <si>
    <t>4638 cm3</t>
  </si>
  <si>
    <t xml:space="preserve">użytkownik OSP Plewki, </t>
  </si>
  <si>
    <t>NOE E093</t>
  </si>
  <si>
    <t>Autosan</t>
  </si>
  <si>
    <t>AO9O9L/2003</t>
  </si>
  <si>
    <t>6540 cm3</t>
  </si>
  <si>
    <t>SUASW3AFP3S680267</t>
  </si>
  <si>
    <t>OTR 2098</t>
  </si>
  <si>
    <t>Lublin</t>
  </si>
  <si>
    <t>2417 cm3</t>
  </si>
  <si>
    <t>SUL352417X0013961</t>
  </si>
  <si>
    <t>użytkownik OSP Borawskie</t>
  </si>
  <si>
    <t>NOE X248</t>
  </si>
  <si>
    <t>Magirus</t>
  </si>
  <si>
    <t>Deutz</t>
  </si>
  <si>
    <t>specjalny pożarniczy</t>
  </si>
  <si>
    <t>8 424 cm3/ 12 000 kg</t>
  </si>
  <si>
    <t>użytkownik:OSP Lenarty</t>
  </si>
  <si>
    <t>NOE 96FA</t>
  </si>
  <si>
    <t>MERCEDES BENZ</t>
  </si>
  <si>
    <t>LF 608D</t>
  </si>
  <si>
    <t>3 578 cm3/2 620 kg</t>
  </si>
  <si>
    <t>użytkownik: OSP Lenarty</t>
  </si>
  <si>
    <t>NOE 06GJ</t>
  </si>
  <si>
    <t>MERCEDES BENZ/ POLSTER</t>
  </si>
  <si>
    <t>Sprinter</t>
  </si>
  <si>
    <t>2 143 cm3</t>
  </si>
  <si>
    <t>WDB9066571S796340</t>
  </si>
  <si>
    <t>NOE 66HF</t>
  </si>
  <si>
    <t>Iveco Eurocargo</t>
  </si>
  <si>
    <t>ML 150EW</t>
  </si>
  <si>
    <t>5 880 cm3</t>
  </si>
  <si>
    <t>ZCFB1LM84D2613968</t>
  </si>
  <si>
    <t>OSP Borawskie</t>
  </si>
  <si>
    <t>Partner</t>
  </si>
  <si>
    <t>Kosiarka samobieżna</t>
  </si>
  <si>
    <t>185107hrb</t>
  </si>
  <si>
    <t>brak</t>
  </si>
  <si>
    <t>McCulloch</t>
  </si>
  <si>
    <t>M185-17TC</t>
  </si>
  <si>
    <t>NOE 33LV</t>
  </si>
  <si>
    <t>SJNFDNJ11UZ026696</t>
  </si>
  <si>
    <t>NOE 75LT</t>
  </si>
  <si>
    <t>1226 AF Rosenbauer</t>
  </si>
  <si>
    <t>15078 cm3</t>
  </si>
  <si>
    <t>WDB65028815742918</t>
  </si>
  <si>
    <t> OSP Szczecinki</t>
  </si>
  <si>
    <t>HUSQVARNA</t>
  </si>
  <si>
    <t>TC 142T</t>
  </si>
  <si>
    <t>kosiarka samobieżna</t>
  </si>
  <si>
    <t>HBSXS7242VE</t>
  </si>
  <si>
    <t>NOE 38RK</t>
  </si>
  <si>
    <t>VOLVO</t>
  </si>
  <si>
    <t>FL</t>
  </si>
  <si>
    <t>Specjalny pożarniczy</t>
  </si>
  <si>
    <t>7 700 cm3</t>
  </si>
  <si>
    <t>YV2T0Y1B9LZ128027</t>
  </si>
  <si>
    <t>OSP w Gąskach</t>
  </si>
  <si>
    <t>dotychczasowa s. u. AC /zł brutto/</t>
  </si>
  <si>
    <t>dotychczasowy okres OC</t>
  </si>
  <si>
    <t>dotychczasowy okres NNW</t>
  </si>
  <si>
    <t>dotychczasowy okres AC</t>
  </si>
  <si>
    <t>targowisko miejskie ul. Kasprowicz/Rzeźnicka /m.in.z ogrodzeniem, monitoringiem, instalacją fotowoltaiczną/</t>
  </si>
  <si>
    <t>ogrodzenie terenu rekreacyjnego w Łęgowie</t>
  </si>
  <si>
    <t>ogrodzenie w Rosochackich</t>
  </si>
  <si>
    <t>Urządzenia siłowni terenowej w Borawskich</t>
  </si>
  <si>
    <t>Siłownia terenowa w m. Możne</t>
  </si>
  <si>
    <t>Ławeczka Panasewicza, plac na Placu Wolności</t>
  </si>
  <si>
    <t>Wiata z ławką betonową  - Wiewiórcza ścieżka jezioro Oleckie</t>
  </si>
  <si>
    <t>Plac zabaw przy Plac Wolności w Olecku</t>
  </si>
  <si>
    <t>Otwarta Strefa Aktywności - ul. Batorego</t>
  </si>
  <si>
    <t>Otwarta Strefa Aktywności w Gordejkach</t>
  </si>
  <si>
    <t>Otwarta Strefa Aktywności w Zatykach</t>
  </si>
  <si>
    <t>Altana rekreacyjna w m. Zabielne (teren rekreacyjny)</t>
  </si>
  <si>
    <t>Amfiteatr z linią kablową oświetleniową i sanitariatem modułowym, ul. Zamkowa</t>
  </si>
  <si>
    <t xml:space="preserve">Pomnik Jana Pawła II Plac Wolności </t>
  </si>
  <si>
    <t>Teren rekreacyjny  przy ul. Kolejowej 20-28A</t>
  </si>
  <si>
    <t>Altana ogrodowa przy świetlicy wiejskiej w Sedrankach</t>
  </si>
  <si>
    <t>Teren rekreacyjno-sportowy w Szczecinkach (altana, oświetlenie, bramki)</t>
  </si>
  <si>
    <t>Siłownia terenowa w m. Dąbrowskie</t>
  </si>
  <si>
    <t>Scena plenerowa Babki Gąseckie</t>
  </si>
  <si>
    <t>budynek mieszkalny Plac Wolności 4b</t>
  </si>
  <si>
    <t>budynek mieszkalny Plac Wolności 11a</t>
  </si>
  <si>
    <t>budynek mieszkalny Plac Wolności 21a</t>
  </si>
  <si>
    <t>budynek mieszkalny Kasprowicza 6/8,</t>
  </si>
  <si>
    <t xml:space="preserve">budynek mieszkalny Kasprowicza 5, </t>
  </si>
  <si>
    <t>budynek mieszkalny Młynowa 9</t>
  </si>
  <si>
    <t>budynek mieszkalny Młynowa 5</t>
  </si>
  <si>
    <t>budynek mieszkalny Kasprowicza 14/16</t>
  </si>
  <si>
    <t>budynek mieszkalny Kasprowicza 18/20,</t>
  </si>
  <si>
    <t xml:space="preserve">budynek mieszkalny Mazurska 28, </t>
  </si>
  <si>
    <t xml:space="preserve">budynek mieszkalny Nocznickiego 18, </t>
  </si>
  <si>
    <t>lokal użytkowy - świetlica wiejska Babki Gąseckie 3</t>
  </si>
  <si>
    <t xml:space="preserve">budynek mieszkalny ze świetlicą wiejską - Dąbrowskie 5, </t>
  </si>
  <si>
    <t xml:space="preserve">budynek mieszkalny - Dąbrowskie 6*, </t>
  </si>
  <si>
    <t xml:space="preserve">lokal użytkowy - świetlica wiejska Kukowo 21a, </t>
  </si>
  <si>
    <t xml:space="preserve">budynek mieszkalny ze świetlicą wiejską - Olszewo 9, </t>
  </si>
  <si>
    <t>budynek mieszkalny - Raczki Wielkie 3,</t>
  </si>
  <si>
    <t xml:space="preserve">budynek mieszkalny - Zatyki 28/1, </t>
  </si>
  <si>
    <t xml:space="preserve">budynek mieszkalny - Zajdy 19 /współwłasność, udział 51,4%/, </t>
  </si>
  <si>
    <t xml:space="preserve">budynek użytkowy - Kolejowa 31, </t>
  </si>
  <si>
    <t xml:space="preserve">budynek użytkowy - Nocznickiego 15, </t>
  </si>
  <si>
    <t xml:space="preserve">budynek administracyjny, Olecko, Plac Wolności 3, </t>
  </si>
  <si>
    <t xml:space="preserve">budynek mieszkalny - Rosochackie 30*, </t>
  </si>
  <si>
    <t xml:space="preserve">budynek mieszkalny Babki Oleckie 16 ze świietlicą wiejską i biblioteką*, </t>
  </si>
  <si>
    <t xml:space="preserve">budynek mieszkalny z świetlicą wiejską Zatyki 29**, </t>
  </si>
  <si>
    <t xml:space="preserve">kontenery mieszkalne - Imionki*, </t>
  </si>
  <si>
    <t>budynek administracyjny, Olecko, Plac Wolności 1*</t>
  </si>
  <si>
    <t>wiata na "Wiewiórcej ścieżce", Olecko**</t>
  </si>
  <si>
    <t>nie, budynek w strefie ochrony konserwatorskiej</t>
  </si>
  <si>
    <t xml:space="preserve">nie </t>
  </si>
  <si>
    <t>2009 - remont kapitalny (dach, elewacja, instalacje, fundamenty)</t>
  </si>
  <si>
    <t>2007 - 2008 docieplenie budynku 2018r. - w trakcie remontu dachu</t>
  </si>
  <si>
    <t>2009 - docieplenie budynku 2014r. - Wykonanie instalacji C.O. w lokalu</t>
  </si>
  <si>
    <t xml:space="preserve">2014r. - Wykonanie instalacji C.O. w lokalu </t>
  </si>
  <si>
    <t>2012r. - Remont klatki schodowej</t>
  </si>
  <si>
    <t xml:space="preserve">2013r.- Remont komina, 2015r. - Remont dachu i docieplenie budynku. Remont klatki schodowej, 2016 r. - Modernicacja instalacji C.O w lokalu.                          2017r. - Remont fundamentów                                 </t>
  </si>
  <si>
    <t xml:space="preserve">2010r. - Remont dachu 2012-2013r. -  Remont dachu i komina, docieplenie budynku 2017 r. -Termomodernizacja budynku                                                                                             </t>
  </si>
  <si>
    <t xml:space="preserve">2011 r. remont kapitalny (dach, elewacje, instalacje) 2015 r. zmiana zasilania kotłowni budynku C.O.na gazowe       </t>
  </si>
  <si>
    <t xml:space="preserve">2009 r. remont kapitalny (dach, elewacje, fundamenty)       2012r. Remont dachu i kominów                     2015r.- 2014 r. - Remont fundamentów                                             </t>
  </si>
  <si>
    <t>2018r. - Wymiana okien</t>
  </si>
  <si>
    <t>2015r. - Wykonanie instalacji elektrycznej, wodociągowej i kanalizacyjnej z POŚ.                                                  2016 r. -  Remont dachu                         2017r. - Remont fundamentów ( hydroizolacja i docieplenie)                 2018r - Wymiana okien i drzwi</t>
  </si>
  <si>
    <t xml:space="preserve">2011r. - Remont dachu i kominów.   2015r. - Wykonanie instalacji wodociągowej i kanalizacyjnej z POŚ.                              2017r. -  Wykonanie remontu budynku wraz z adaptacją strychu na cele mieszkalne                        </t>
  </si>
  <si>
    <t>2011 - remont dachu 2013 - modernizacja instalacji C.O.         2014 - wykonanie zaplecza gospodarczo - sanitarnego</t>
  </si>
  <si>
    <t>2015r. - Wykonanie instalacji wodociągewj i kanalizacyjnej z POŚ.                                                 2016 r. - Modernizacja budynku, odwodnienie fundamentów.             2018r. -  Remont dachu</t>
  </si>
  <si>
    <t>2015r. - Wykonanie instalacji wodociągwej i kanalizacyjnej z POŚ.                               2016r. -  Wykonanie łazienki w lokalu 28/1</t>
  </si>
  <si>
    <t xml:space="preserve">2014r. - Remont instalacji elektrycznej  wykonanie instalacji wodociągowej i  kanalizacyjnej.  2015r -. Remont dachu, docieplenie, wykonanie elewacji. </t>
  </si>
  <si>
    <t>2017r. - Modrenizacja instalacji centralnego ogrzewania z wymianą zródła ciepla na gazowe      2018r. - Przebudowa pomieszczeń na parterze , wykonanie łazienki dla niepełnosprawnych</t>
  </si>
  <si>
    <t>2012r. - Odbudowa konetenera mieszkalnego 12/1</t>
  </si>
  <si>
    <t>2007 - nadbudowa dachu, zabudowa klatki schodowej, termomodernizacja budynku</t>
  </si>
  <si>
    <t>2009 - remont kapitalny budynku    2013 - przebudowa instalacji elektrycznej i centarlnego ogrzewania</t>
  </si>
  <si>
    <t>rozbudowa świetlicy wiejskiej rozbudowano parter budynku świetlicy z  wyposażeniem w instalacje elektryczne w 2018</t>
  </si>
  <si>
    <t>wiata przystankowa Dąbrowskie**</t>
  </si>
  <si>
    <t>wiata przystankowa Duły - Olszewo**</t>
  </si>
  <si>
    <t>wiata przystankowa Dzięgiele**</t>
  </si>
  <si>
    <t>wiata przystankowa Gordejki Małe**</t>
  </si>
  <si>
    <t>budynek adminitracyjny targowica*</t>
  </si>
  <si>
    <t>wiata przystankowa ul. Ełcka**</t>
  </si>
  <si>
    <t>lokal użytkowy świetlica, Sedranki*</t>
  </si>
  <si>
    <t>budynek mieszkalny Imionki 12A wraz z przyłączem wodociągowym, przepompownią ścieków, nawierzchnią oświetleniem zewnętrznym**</t>
  </si>
  <si>
    <t>budynek gospodarczy - Al. Lipowe 1-5G</t>
  </si>
  <si>
    <t>przed 1945, rozbudowa w 2006</t>
  </si>
  <si>
    <t>budynek ŚDS ul. Armii Krajowej 26</t>
  </si>
  <si>
    <t>Świetlica wiejska (143,46 m2) z boksem garażowym (79,01) w Gąskach*</t>
  </si>
  <si>
    <t>2018 r.- przebudowa i rozbudowa budynku (pomieszczenia administracyjne, sanitarne i gabinet weterynarza)</t>
  </si>
  <si>
    <t>modernizacja: wykonanie schodów z podjazdem, wymiana pokrycia dachowego na blachodachówkę. Wymiana stolarki okiennej i drzwiowej, docieplenie ścian, wykonanie akumulacyjnego pieca kaflowego 8 kW, wykonanie instalacji wod. - kan. I elektrycznej, ogrodzenie z brama wjazdową i zagospodarowanie terenu</t>
  </si>
  <si>
    <t>2015r. - Remont i izolacja fundamentów oraz wykonanie posadzek w lokalach</t>
  </si>
  <si>
    <t>papa blachodachówkowa</t>
  </si>
  <si>
    <t>2015r. - Przebudowa dachu oraz adaptacja lokali na poddaszu, docieplenie 2019</t>
  </si>
  <si>
    <t>modernizacja CO, podłączenie do sieci</t>
  </si>
  <si>
    <t>2008 r. remont dachu 2016r.i 2017r. -  Remont fundamentów, planowane podłączenie do sieci CO w 2021</t>
  </si>
  <si>
    <t xml:space="preserve">2015r. - Wykonanie ogrzewania swietlicy - kominek, wykonanie instalacji wodociągowej i kanlizacyjnej z POŚ.   2017r. -  Remont dachu, wymiana okien w 1 lokalu 2020 r. </t>
  </si>
  <si>
    <t>po adaptacji w 2018: zmiana sposobu użytkowania poddasza na użytkowe - 2 mieszkania socjalne, trzy mieszkania na parterze, instaalcja sanitarna wewnętrzna: woda zimna, ciepła, kanalizacja sanitarna, CO, intstalacja elektryczna</t>
  </si>
  <si>
    <t>2017r. - Wykonanie przyłącza wodociągowego, remont dachu, remont pomieszczeń łazienki, wykonanie przyłącza kanalizacyjnego z podłączeniem do istniejącej POŚ, wymiana drzwi, modernizacja budynku z adaptacją strychu 2019 r.</t>
  </si>
  <si>
    <t>planowana modernizacja budynku z adaptacja strychu 2021 r.</t>
  </si>
  <si>
    <t xml:space="preserve">2014r. Termomodernizacja budynku, wykonanie węzła cieplnego, wymiana stolarki okiennej i drzwiowej  2015r. Wymiana instalacji centralnego ogrzewania 2016r. Remont fundamentów, remont dachu 2020 r., planowana modernizacja budynku (winda) 2021 r/                               </t>
  </si>
  <si>
    <t>2008 r. remont kapitalny, 2014r. - Remont dachu i kominów, docieplenie i remont 1 lokalu 2020 r/</t>
  </si>
  <si>
    <t>budynek hangaru po PTTK /nieużytkowany/ odłączone media, zabezpieczone drzwi i okna, brak planów sprzedaży, remontu, rozbiórki</t>
  </si>
  <si>
    <t>budynek sanitariatu po PTTK* /nieużytkowany/ odłączone media, zabezpieczone drzwi i okna, brak planów sprzedaży, remontu, rozbiórki</t>
  </si>
  <si>
    <t>Rodzaj ubezpieczenia</t>
  </si>
  <si>
    <t>01.02.2017  - 31.01.2018</t>
  </si>
  <si>
    <t>01.02.2018  - 31.01.2019</t>
  </si>
  <si>
    <t>01.02.2019  - 31.01.2020</t>
  </si>
  <si>
    <t>Wypłata w zł</t>
  </si>
  <si>
    <t>Ilość szkód</t>
  </si>
  <si>
    <t>Mienie od wszystkich ryzyk</t>
  </si>
  <si>
    <t>Mienie od kradzieży z włamaniem i rabunku</t>
  </si>
  <si>
    <t>----</t>
  </si>
  <si>
    <t>Sprzęt elektroniczny</t>
  </si>
  <si>
    <t>Przedmioty szklane od stłuczenia</t>
  </si>
  <si>
    <t xml:space="preserve">Odpowiedzialność cywilna </t>
  </si>
  <si>
    <t>Obowiązkowe ubezpieczenie OC pojazdów</t>
  </si>
  <si>
    <t>-----</t>
  </si>
  <si>
    <t xml:space="preserve">Auto Casco </t>
  </si>
  <si>
    <t>NNW sołtysów</t>
  </si>
  <si>
    <t>RAZEM:</t>
  </si>
  <si>
    <t>REZERWY</t>
  </si>
  <si>
    <t>SZKODOWOŚĆ  OGÓŁEM:</t>
  </si>
  <si>
    <t>zabezpieczenia przeciwpożarowe</t>
  </si>
  <si>
    <t>zabezpieczenia przeciwkradzieżowe</t>
  </si>
  <si>
    <t xml:space="preserve">gaśnice lub agregaty: 16 szt., </t>
  </si>
  <si>
    <t xml:space="preserve">gaśnice lub agregaty </t>
  </si>
  <si>
    <t>kraty w częsci okien</t>
  </si>
  <si>
    <t>siedziba MOPS w budynku będacym własnością Urzedu Miejskiego</t>
  </si>
  <si>
    <t>urządzenie sygnalizujące powstanie pożaru, gaśnice lub agregaty: 5 szt., hydranty zewnętrzne: 1 szt.</t>
  </si>
  <si>
    <t>gaśince lub agregaty: 4 szt.</t>
  </si>
  <si>
    <t>urządzenie sygnalizujące powstanie pożaru, gaśnice lub agregaty: 2 szt., hydranty zewnętrzne: 1 szt.</t>
  </si>
  <si>
    <t>gaśnice lub agregaty: 5 szt., hydranty zewnętrzne: 1 szt.</t>
  </si>
  <si>
    <t>gaśnice lub agregaty: 12 szt., hydranty zewnętrzne: 1 szt.</t>
  </si>
  <si>
    <t>alarm miejscowy</t>
  </si>
  <si>
    <t>Budynek b. szkoły  wJaziewie</t>
  </si>
  <si>
    <t>Budynek gospodarczy w Jaziewie</t>
  </si>
  <si>
    <t>gaśnice lub agregaty: 6 szt.</t>
  </si>
  <si>
    <t>gaśnice lub agregaty: 2 szt.</t>
  </si>
  <si>
    <t>brak 2 zamków w drzwiach zewnętrznych, alarm miejscowy, monitoring</t>
  </si>
  <si>
    <t xml:space="preserve">brak 2 zamków w drzwiach zewnętrznych, </t>
  </si>
  <si>
    <t>urządzenie ręcznego sygnalizowania powstania pożaru, gaśnice lub agregaty: 23 szt., hydranty wewnętrzne: 7 szt.</t>
  </si>
  <si>
    <t>system alarmujący słuzby z całodobową ochroną, monitoring</t>
  </si>
  <si>
    <t>gaśnice lub agregaty: 10 szt., hydranty wewnętrzne: 5 szt.</t>
  </si>
  <si>
    <t>gaśnice lub agregaty: 4 szt., hydranty wewnętrzne: 1 szt.</t>
  </si>
  <si>
    <t>gaśnice lub agregaty: 5 szt., hydranty wewnętrzne: 1 szt.</t>
  </si>
  <si>
    <t>brak 2 zamków w drzwiach zewnętrznych, kraty w oknach na parterze, monitoring</t>
  </si>
  <si>
    <t>brak 2 zamków w drzwiach zewnętrznych</t>
  </si>
  <si>
    <t>gaśnice lub agregaty: 33 szt., hydranty wewnętrzne: 12 szt.</t>
  </si>
  <si>
    <t xml:space="preserve">gaśnice lub agregaty: 2 szt., </t>
  </si>
  <si>
    <t>gaśnice lub agregaty: 8 szt., hydranty wewnętrzne: 3 szt.</t>
  </si>
  <si>
    <t xml:space="preserve">gaśnice lub agregaty: 8 szt.   </t>
  </si>
  <si>
    <t>brak 2 zamków w drzwiach zewnętrznych, kraty w częsci okien, monitoring</t>
  </si>
  <si>
    <t xml:space="preserve">brak 2 zamków w drzwiach zewnętrznych, kraty w częsci okien   </t>
  </si>
  <si>
    <t>kraty w częsci okien, monitoring</t>
  </si>
  <si>
    <t xml:space="preserve">gaśnice lub agregaty: 6 szt., hydranty zewnętrzne: 1 szt. </t>
  </si>
  <si>
    <t>gaśnice lub agregaty: 15 szt., hydranty wewnętrzne: 4 szt.</t>
  </si>
  <si>
    <t>gaśnice lub agregaty: 5 szt., hydranty wewnętrzne: 2 szt.</t>
  </si>
  <si>
    <t>system alarmujący służby z całodobową ochroną</t>
  </si>
  <si>
    <t>gaśnice lub agregaty: 15 szt., hydranty zewnętrzne: 3 szt., hydranty wewnętrzne: 5 szt.</t>
  </si>
  <si>
    <t>stały dozór wewnątrz w sezonie, stały dozór na zewnątrz w sezonie</t>
  </si>
  <si>
    <t>brak 2 zamko w wdrziwach zewnętrznych, monitoring</t>
  </si>
  <si>
    <t>brak 2 zamko w wdrziwach zewnętrznych, monitoring, stały dozór wewnątrz</t>
  </si>
  <si>
    <t>stały dozór na zewnątrz</t>
  </si>
  <si>
    <t>okiennice</t>
  </si>
  <si>
    <t>staly dozór na zewnątrz</t>
  </si>
  <si>
    <t xml:space="preserve">gaśnice lub agregaty: 2 szt., hydranty wewnętrzne: 1 szt.   </t>
  </si>
  <si>
    <t>gaśnice lub agregaty: 1 szt.</t>
  </si>
  <si>
    <t>gaśnice lub agregaty: 28 szt., hydranty zewnętrzne: 4 szt., hydranty wewnętrzne: 18 szt.</t>
  </si>
  <si>
    <t>gaśnice lub agregaty: 3 szt.</t>
  </si>
  <si>
    <t xml:space="preserve">gaśnice lub agregaty: 3 szt., hydranty wewnętrzne: 1 szt.   </t>
  </si>
  <si>
    <t>brak w zamków w drzwich zewnętrznych</t>
  </si>
  <si>
    <t>system alalrmujący służby z całodobową ochroną</t>
  </si>
  <si>
    <t>brak 2 zamków w drziwach zewnętrznych</t>
  </si>
  <si>
    <t>urządzenie sygnalizujące powstanie pożaru, gaśnice lub agregaty: 12 szt., hydranty wewnętrzne</t>
  </si>
  <si>
    <t>gaśnice lub agregaty: 1 szt., hydranty zewnętrzne: 1 szt.</t>
  </si>
  <si>
    <t>urządzenie sygnalizujące powstanie pożaru</t>
  </si>
  <si>
    <t>urządzenie sygnalizujące powstanie pożaru, gaśnice lub agregaty: 14 szt., hydranty zewnętrzne, hydranty wewnętrzne: 3</t>
  </si>
  <si>
    <t>urządzenie sygnalizujące powstanie pożaru, gaśnice lub agregaty: 8 szt., hydranty zewnętrzne: 2 szt, hydranty wewnętrzne: 2</t>
  </si>
  <si>
    <t xml:space="preserve">gaśnice lub agregaty: 1 szt., hydranty zewnętrzne: 1 szt, </t>
  </si>
  <si>
    <t xml:space="preserve">gaśnice lub agregaty: 4 szt., hydranty zewnętrzne: 1 szt, </t>
  </si>
  <si>
    <t xml:space="preserve">gaśnice lub agregaty: 6 szt., hydranty zewnętrzne: 1 szt, </t>
  </si>
  <si>
    <t>hydrant zewnętrzny 1 szt.</t>
  </si>
  <si>
    <t>Suma ubezp.</t>
  </si>
  <si>
    <t>w zł</t>
  </si>
  <si>
    <t>Koszty odtworzenia danych, oprogramowanie</t>
  </si>
  <si>
    <t>Wymienne nośniki danych</t>
  </si>
  <si>
    <t>Zwiększone koszty działalności</t>
  </si>
  <si>
    <t xml:space="preserve"> ŁĄCZNIE:</t>
  </si>
  <si>
    <t>sumy ubezpieczenia budynków:</t>
  </si>
  <si>
    <t>RAZEM</t>
  </si>
  <si>
    <t>Budowle</t>
  </si>
  <si>
    <t>Uniqa</t>
  </si>
  <si>
    <t>Compensa TU SA</t>
  </si>
  <si>
    <t>stan na 1.11.2020</t>
  </si>
  <si>
    <t>TUW</t>
  </si>
  <si>
    <t xml:space="preserve">Autobusy z nr rej. NOE 06GJ, NOE 26HJ Gmina Olecko wynajęła firmie prowadzącej działalność gospodarczą w celu dowozu dzieci niepełnosprawnych z terenu gminy do ośrodków i szkół na trenie gminy na okres od 01.09.2020 do 25.06.2021. </t>
  </si>
  <si>
    <t>Ubezpieczający:</t>
  </si>
  <si>
    <r>
      <t>Gmina Olecko</t>
    </r>
    <r>
      <rPr>
        <sz val="10"/>
        <rFont val="Cambria"/>
        <family val="1"/>
      </rPr>
      <t xml:space="preserve">, </t>
    </r>
  </si>
  <si>
    <t>Plac Wolności 3, 19-400 Olecko</t>
  </si>
  <si>
    <t>REGON: 790671277, NIP: 847-15-86-073</t>
  </si>
  <si>
    <t>Ubezpieczeni:</t>
  </si>
  <si>
    <t>1. Urząd Miejski w Olecku</t>
  </si>
  <si>
    <t>ul. Plac Wolności 3</t>
  </si>
  <si>
    <t>19-400 Olecko</t>
  </si>
  <si>
    <t xml:space="preserve">Inne miejsca prowadzonej działalności: zgodnie z wykazem budynków i budowli do ubezpieczenia od ognia oraz wszystkie inne nie wymienione miejsca działalności na terenie całej Gminy, np. place, place zabaw, ciągi komunikacyjne, posiadane działki, skwery (w tym: Kukowo, Dąbrowskie, Kijewo, Gąski, Lenarty, Giże, Dąbrowskie – Osada, Borawskie, Plewki, Babki Gąseckie, Możne, Dobki, Ślepie, Zatyki, Gordejki Małe, Duły, Olszewo, Judzki, Łęgowo, Rosochackie, Babki Oleckie, Jaśki, Szczecinki, Sedranki) </t>
  </si>
  <si>
    <t>REGON: 000523347</t>
  </si>
  <si>
    <t>NIP: 847-000-28-22</t>
  </si>
  <si>
    <t>PKD: 8411Z</t>
  </si>
  <si>
    <t>Ilość osób zatrudnionych: 89</t>
  </si>
  <si>
    <t xml:space="preserve">Opis prowadzonej działalności: zgodnie z ustawą z 8.03.1990 o samorządzie gminnym, </t>
  </si>
  <si>
    <r>
      <t xml:space="preserve">Roczny planowany budżet Gminy: </t>
    </r>
    <r>
      <rPr>
        <b/>
        <sz val="10"/>
        <rFont val="Cambria"/>
        <family val="1"/>
      </rPr>
      <t>137 863 308,97 zł</t>
    </r>
  </si>
  <si>
    <t>2. Miejski Ośrodek Pomocy Społecznej</t>
  </si>
  <si>
    <t>ul. Kolejowa 31</t>
  </si>
  <si>
    <t xml:space="preserve">19-400 Olecko </t>
  </si>
  <si>
    <t>REGON: 790187860</t>
  </si>
  <si>
    <t>NIP: 847-12-75-539</t>
  </si>
  <si>
    <t>PKD: 8899Z</t>
  </si>
  <si>
    <t>Ilość osób zatrudnionych: 34</t>
  </si>
  <si>
    <t>Opis prowadzonej działalności: pomoc społeczna</t>
  </si>
  <si>
    <t>3. Środowiskowy Dom Samopomocy</t>
  </si>
  <si>
    <t>ul. Armii Krajowej 26</t>
  </si>
  <si>
    <t>REGON: 385167233</t>
  </si>
  <si>
    <t>NIP: 8471624460</t>
  </si>
  <si>
    <t>Ilość osób zatrudnionych: 21</t>
  </si>
  <si>
    <t xml:space="preserve">Opis prowadzonej działalności: ośrodek dziennego pobytu dla osób niepełnosprawnych. Do ŚDS posiłki dostarczane są w formie cateringu, a w ramach treningu kulinarnego uczestnicy spożywają przygotowane przez siebie posiłki. </t>
  </si>
  <si>
    <t>4. Warsztat Terapii Zajęciowej w Olecku</t>
  </si>
  <si>
    <t>Ul. Kopernika 6</t>
  </si>
  <si>
    <t xml:space="preserve">19-400 Olecko  </t>
  </si>
  <si>
    <t>REGON: 790184985</t>
  </si>
  <si>
    <t>NIP: 847-11-61-244</t>
  </si>
  <si>
    <t>PKD: 8810Z</t>
  </si>
  <si>
    <t>Ilość osób zatrudnionych: 16</t>
  </si>
  <si>
    <t>Opis prowadzonej działalności: rehabilitacja społeczna i zawodowa osób niepełnosprawnych poprzez uczestnictwo w różnych zajęciach, które obejmują 8 pracowni, w tym pracownia gospodarstwa domowego, w której są przygotowywane w celu nauki posiłki przez uczestników pod nadzorem instruktora</t>
  </si>
  <si>
    <t>5. Przedszkole z Oddziałami Integracyjnymi Krasnal w Olecku</t>
  </si>
  <si>
    <t>ul. Zielona 1</t>
  </si>
  <si>
    <t>REGON: 790160097</t>
  </si>
  <si>
    <t>NIP: 847-10-60-359</t>
  </si>
  <si>
    <t>PKD: 8510Z</t>
  </si>
  <si>
    <t>Ilość osób zatrudnionych: 40, w tym nauczycieli: 24</t>
  </si>
  <si>
    <t>Opis prowadzonej działalności: działalność dydaktyczno – wychowawczo – opiekuńcza, prowadzona jest stołówka,</t>
  </si>
  <si>
    <t>6. Szkoła Podstawowa Nr 1 im. Henryka Sienkiewicza</t>
  </si>
  <si>
    <t>ul. Kościuszki 20</t>
  </si>
  <si>
    <t>REGON: 001154679</t>
  </si>
  <si>
    <t>NIP: 847-10-24-211</t>
  </si>
  <si>
    <t>PKD: 8520Z</t>
  </si>
  <si>
    <t>Ilość osób zatrudnionych: 77, w tym nauczycieli: 60</t>
  </si>
  <si>
    <t>Opis prowadzonej działalności: działalność oświatowa, prowadzona jest stołówka</t>
  </si>
  <si>
    <t>7.  Szkoła Podstawowa Nr 3 im. Jan Pawła II</t>
  </si>
  <si>
    <t>ul. Kolejowa 33</t>
  </si>
  <si>
    <t>REGON: 001154685</t>
  </si>
  <si>
    <t>NIP: 8471024323</t>
  </si>
  <si>
    <t>Ilość osób zatrudnionych: 52, w tym nauczycieli: 43</t>
  </si>
  <si>
    <t xml:space="preserve">Opis prowadzonej działalności: publiczna szkoła podstawowa, stołówka </t>
  </si>
  <si>
    <t>8.  Szkoła Podstawowa im. Marszałka Józefa Piłsudskiego w Gąskach</t>
  </si>
  <si>
    <t>Gąski 14</t>
  </si>
  <si>
    <t>REGON: 001154722</t>
  </si>
  <si>
    <t>NIP: 847-10-24-725</t>
  </si>
  <si>
    <t xml:space="preserve">PKD: 8520Z </t>
  </si>
  <si>
    <t>Ilość osób zatrudnionych: 33, w tym nauczycieli: 22</t>
  </si>
  <si>
    <t>Opis prowadzonej działalności: placówka oświatowa, prowadzona jest stołówka</t>
  </si>
  <si>
    <t xml:space="preserve">9. Szkoła Podstawowa Nr 2 im. M. Kopernika w Olecku </t>
  </si>
  <si>
    <t>Ul. Słowiańska 1</t>
  </si>
  <si>
    <t>REGON: 368022700</t>
  </si>
  <si>
    <t>NIP: 847-16-19-803</t>
  </si>
  <si>
    <t>Ilość osób zatrudnionych: 52, w tym nauczycieli: 36</t>
  </si>
  <si>
    <t>Opis prowadzonej działalności: placówka oświatowa, prowadzona jest stołówka,</t>
  </si>
  <si>
    <t xml:space="preserve">10. Szkoła Podstawowa w Babkach Oleckich </t>
  </si>
  <si>
    <t>Babki Oleckie 12</t>
  </si>
  <si>
    <t>REGON: 519454854</t>
  </si>
  <si>
    <t>NIP: 847-161-99-21</t>
  </si>
  <si>
    <t>Ilość osób zatrudnionych: 23, w tym nauczycieli: 18</t>
  </si>
  <si>
    <t xml:space="preserve">11. Szkoła Podstawowa w Judzikach </t>
  </si>
  <si>
    <t>Judziki 5</t>
  </si>
  <si>
    <t>REGON: 519454908</t>
  </si>
  <si>
    <t>NIP: 847-161-99-67</t>
  </si>
  <si>
    <t>Ilość osób zatrudnionych: 244, w tym nauczycieli: 19</t>
  </si>
  <si>
    <t>Opis prowadzonej działalności: placówka opiekuńczo – wychowawcza, stołówka wydaje obiady przygotowywane przez inną szkołę</t>
  </si>
  <si>
    <t xml:space="preserve">12. Szkoła Podstawowa Nr 4 z Oddziałami Integracyjnymi im. ks. Jana Twardowskiego </t>
  </si>
  <si>
    <t>Os. Siejnik I 14</t>
  </si>
  <si>
    <t>REGON: 001154691</t>
  </si>
  <si>
    <t>NIP: 847-102-46-42</t>
  </si>
  <si>
    <t>Ilość osób zatrudnionych: 60, w tym nauczycieli: 50</t>
  </si>
  <si>
    <t>Opis prowadzonej działalności: placówka dydaktyczno – wychowawcza, w stołówce wydawane są posiłki przygotowane w innej szkole</t>
  </si>
  <si>
    <t>13. Miejski Ośrodek Sportu i Rekreacji</t>
  </si>
  <si>
    <t>ul. Park 1</t>
  </si>
  <si>
    <t xml:space="preserve">Inne miejsca prowadzonej działalności: zgodnie z wykazem budynków i budowli  </t>
  </si>
  <si>
    <t>REGON: 790172090</t>
  </si>
  <si>
    <t>NIP: 847-000-32-82</t>
  </si>
  <si>
    <t>PKD: 9319Z</t>
  </si>
  <si>
    <t>Opis prowadzonej działalności: działalność związana ze sportem</t>
  </si>
  <si>
    <r>
      <t>UWAGA</t>
    </r>
    <r>
      <rPr>
        <sz val="10"/>
        <rFont val="Cambria"/>
        <family val="1"/>
      </rPr>
      <t xml:space="preserve"> – </t>
    </r>
    <r>
      <rPr>
        <b/>
        <sz val="10"/>
        <rFont val="Cambria"/>
        <family val="1"/>
      </rPr>
      <t>w przypadku polisy na ubezpieczenie Regionalnego Ośrodka Kultury będzie on jednocześnie Ubezpieczającym i Ubezpieczonym</t>
    </r>
  </si>
  <si>
    <t>14. Regionalny Ośrodek Kultury w Olecku „Mazury Garbate”</t>
  </si>
  <si>
    <t>Plac Wolności 22</t>
  </si>
  <si>
    <t>Inne miejsca prowadzonej działalności:  Kopernika 6, Plac Wolności 21C, Kijewo 29 19-404 Wieliczki</t>
  </si>
  <si>
    <t>REGON: 000329786</t>
  </si>
  <si>
    <t>NIP: 847-000-32-76</t>
  </si>
  <si>
    <t>PKD: 9004Z</t>
  </si>
  <si>
    <t>Ilość osób zatrudnionych: 22</t>
  </si>
  <si>
    <t>Opis prowadzonej działalności: działalność kulturalna, organizacja zajęć, warsztatów wokalnych, teatralnych, itp., spektakli, koncertów w pomieszczeniach oraz w plenerze, organizacja dużych imprez masowych, prowadzenie biblioteki, kina, orkiestry, chóru, wynajem pomieszczeń</t>
  </si>
  <si>
    <t>od 01.02.2020</t>
  </si>
  <si>
    <t>Szacowanie wartości odtworzeniowej nowej nieruchomości i przyjęte sumy ubezpieczenia mają zastosowanie do celów ubezpieczeniowych, nie będąc realizacją uprawnień zawodowych</t>
  </si>
  <si>
    <t>w zakresie szacowania nieruchomości lub wykonywaniem czynności zawodowych szacowania nieruchomości bez stosownych uprawnień (por. art. 198 ust. 1 ustawy z dnia 21 sierpnia 1997 r. o gospodarce nieruchomościami).</t>
  </si>
  <si>
    <t>1 kluczyk</t>
  </si>
  <si>
    <t>2 kluczyki</t>
  </si>
  <si>
    <t>użytkownik SDS, 2 kluczyki</t>
  </si>
  <si>
    <t>2 kluczyki, podjazd dla wózka inwalidzkiego</t>
  </si>
  <si>
    <t>użytkownik ROK, 2 kluczyki</t>
  </si>
  <si>
    <t>użytkownik WTZ, 2 kluczyki</t>
  </si>
  <si>
    <t>pojazd wyposażony w windę, 2 kluczyki</t>
  </si>
  <si>
    <t>stan na 9.11.2020</t>
  </si>
  <si>
    <t>01-02-2021 – 31-01-2024</t>
  </si>
  <si>
    <t>rodzaj sumy ubezpieczenia budynków</t>
  </si>
  <si>
    <t>WO</t>
  </si>
  <si>
    <t>KB</t>
  </si>
  <si>
    <t xml:space="preserve">budynek mieszkalny - Dąbrowskie 6 </t>
  </si>
  <si>
    <t xml:space="preserve">budynek mieszkalny - Rosochackie 30, </t>
  </si>
  <si>
    <t>budynek mieszkalny Babki Oleckie 16 ze świietlicą wiejską i biblioteką</t>
  </si>
  <si>
    <t>budynek mieszkalny z świetlicą wiejską Zatyki 29</t>
  </si>
  <si>
    <t>budynek sanitariatu po PTTK /nieużytkowany/ odłączone media, zabezpieczone drzwi i okna, brak planów sprzedaży, remontu, rozbiórki</t>
  </si>
  <si>
    <t>kontenery mieszkalne - Imionki</t>
  </si>
  <si>
    <t>budynek administracyjny, Olecko, Plac Wolności 1</t>
  </si>
  <si>
    <t>wiata przystankowa, Zajdy</t>
  </si>
  <si>
    <t>wiata przystankowa Olecko, Zajdy - Kukowo</t>
  </si>
  <si>
    <t>wiata przystankowa Al. Zwycięstwa</t>
  </si>
  <si>
    <t>wiata na "Wiewiórcej ścieżce", Olecko</t>
  </si>
  <si>
    <t>wiaty przystankowe - 3 szt., Sedranki, Kol. Olecko, Duły</t>
  </si>
  <si>
    <t>wiaty przystankowa 5 szt. Kukowo, Jaśki, Plewki, Babki Gąseckie, Os. Siejnik</t>
  </si>
  <si>
    <t>wiata przystankowa Dąbrowskie</t>
  </si>
  <si>
    <t>wiata przystankowa Duły - Olszewo</t>
  </si>
  <si>
    <t>wiata przystankowa Dzięgiele</t>
  </si>
  <si>
    <t>wiata przystankowa Gordejki Małe</t>
  </si>
  <si>
    <t>wiata przystankowa Olecko, pl. Wolności</t>
  </si>
  <si>
    <t>wiata przystankowa Zatyki</t>
  </si>
  <si>
    <t>wiata przystankowa Raczki Wielkie</t>
  </si>
  <si>
    <t>wiata przystankowa szosa do Świętajna</t>
  </si>
  <si>
    <t>wiata przystankowa kolonia Duły</t>
  </si>
  <si>
    <t>wiata przystankowa Gąski</t>
  </si>
  <si>
    <t>budynek adminitracyjny targowica</t>
  </si>
  <si>
    <t>budynek szaletu Plac Wolności</t>
  </si>
  <si>
    <t>budynek garażowy przy remizie OSP Lenarty</t>
  </si>
  <si>
    <t>wiata przystankowa Dobki Kolonia</t>
  </si>
  <si>
    <t>wiata przystankowa Giże Osada</t>
  </si>
  <si>
    <t>wiata przystankowa Kukowo /droga do Zajd/</t>
  </si>
  <si>
    <t>wiata przystankowa Zabielne</t>
  </si>
  <si>
    <t>wiata przystankowa ul. Ełcka</t>
  </si>
  <si>
    <t>Pomieszcz. Centr. Inf. Turyst. ROK</t>
  </si>
  <si>
    <t>lokal użytkowy świetlica, Sedranki</t>
  </si>
  <si>
    <t>altana "Czar Pólnocy"</t>
  </si>
  <si>
    <t>wiata przystankowaOlecko, ul. Kościuszki</t>
  </si>
  <si>
    <t>wiata przystankowa, Dworzec Wojska Polskiego</t>
  </si>
  <si>
    <t>budynek mieszkalny Imionki 12A wraz z przyłączem wodociągowym, przepompownią ścieków, nawierzchnią oświetleniem zewnętrznym</t>
  </si>
  <si>
    <t>budynek gospodarczy na terenie rekreacyjnym Kijewo</t>
  </si>
  <si>
    <t>Świetlica wiejska (143,46 m2) z boksem garażowym (79,01) w Gąskach</t>
  </si>
  <si>
    <t>budynek socjalno - sanitarny obozowiska, ul. Park 1 (w tym instalacja sanitarna)</t>
  </si>
  <si>
    <t>Budynek na sprzęt pływający, plaża miejska w Olecku /CESJA/</t>
  </si>
  <si>
    <t>Budynek WOPR plaża miejska w Olecku /CESJA /</t>
  </si>
  <si>
    <t>Budynek Zielonej Klasy plaża miejska w Olecku/CESJA /</t>
  </si>
  <si>
    <t>hala widowiskowo sportowa z pływalną LEGA, ul. Park 1</t>
  </si>
  <si>
    <t>Budynek pływalni z wieżą, plaża miejska w Olecku/CESJA /</t>
  </si>
  <si>
    <t>wartość Księgowa Brutto renowacji</t>
  </si>
  <si>
    <t>Półrotunda Kamienna, ul. Park 1</t>
  </si>
  <si>
    <t>budynek spiker na stadionie miejskim</t>
  </si>
  <si>
    <t>budynek magazynowy na stadionie</t>
  </si>
  <si>
    <t xml:space="preserve">budynek kotłowni hali wraz z instalacjami i wyposażeniem </t>
  </si>
  <si>
    <t xml:space="preserve">Budynki </t>
  </si>
  <si>
    <t>KB - wartość księgowa początkowa brutto, WO - wartość odtworzeniowa szacunkowa: 3 000 zł / m2 dla budynków biurowych, szkolnych, świetlic i 1 200 zł / m2 dla budynków gospodarczych, remiz OSP lub wartość księgowa początkowa jeśli wyższa</t>
  </si>
  <si>
    <t>WYKAZ MASZYN</t>
  </si>
  <si>
    <t>Rodzaj maszyny</t>
  </si>
  <si>
    <t>Producent</t>
  </si>
  <si>
    <t>Typ, seria, nr</t>
  </si>
  <si>
    <t>Nr seryjny</t>
  </si>
  <si>
    <t>Rok produkcji/</t>
  </si>
  <si>
    <t>instalacji</t>
  </si>
  <si>
    <t xml:space="preserve">Klimatyzator </t>
  </si>
  <si>
    <t>Daikin</t>
  </si>
  <si>
    <t>EKEQFCBV3</t>
  </si>
  <si>
    <t>FTXS50J2V1B</t>
  </si>
  <si>
    <t>Centrala wentylacyjna</t>
  </si>
  <si>
    <t>VTS</t>
  </si>
  <si>
    <t>Dantherm</t>
  </si>
  <si>
    <t>VentC 6</t>
  </si>
  <si>
    <t>DanX 7/14 XWPS-1</t>
  </si>
  <si>
    <t>DanX 2 XD</t>
  </si>
  <si>
    <t>Kocioł olejowy</t>
  </si>
  <si>
    <t>Viessmann</t>
  </si>
  <si>
    <t>Vitoplex 200</t>
  </si>
  <si>
    <t>Pompa ciepła</t>
  </si>
  <si>
    <t>Vitocell 100-V</t>
  </si>
  <si>
    <t>Bateria kondensatorów</t>
  </si>
  <si>
    <t>Elektromontex</t>
  </si>
  <si>
    <t>BUE-W 80/5 + RBU</t>
  </si>
  <si>
    <t>144/13</t>
  </si>
  <si>
    <t>Stacja odzysku ciepła</t>
  </si>
  <si>
    <t>Menerga</t>
  </si>
  <si>
    <t>AuaCond</t>
  </si>
  <si>
    <t>136577/10</t>
  </si>
  <si>
    <t>Pompa obiegowa wody basenowej</t>
  </si>
  <si>
    <t>Speck pumpen</t>
  </si>
  <si>
    <t>BaduBlock 80/200</t>
  </si>
  <si>
    <t>30344/1</t>
  </si>
  <si>
    <t>30345/1</t>
  </si>
  <si>
    <t>BaduBlock 65/160</t>
  </si>
  <si>
    <t>22541/7</t>
  </si>
  <si>
    <t>22542/7</t>
  </si>
  <si>
    <t>suma ubezpieczenia</t>
  </si>
  <si>
    <t>Załącznik nr 1g do SIWZ - zakładka nr 1</t>
  </si>
  <si>
    <t>Załącznik nr 1g do SIWZ - zakładka nr 2</t>
  </si>
  <si>
    <t>Załącznik nr 1g do SIWZ - zakładka nr 3</t>
  </si>
  <si>
    <t>Załącznik nr 1g do SIWZ - zakładka nr 4</t>
  </si>
  <si>
    <t>Załącznik nr 1g do SIWZ - zakładka nr 7</t>
  </si>
  <si>
    <t>Załącznik nr 1g do SIWZ - zakładka nr 6</t>
  </si>
  <si>
    <t>Załącznik nr 1g do SIWZ - zakładka nr 5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</si>
</sst>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&quot; zł&quot;"/>
    <numFmt numFmtId="168" formatCode="#,##0.00&quot; zł&quot;;[Red]#,##0.00&quot; zł&quot;"/>
    <numFmt numFmtId="169" formatCode="#,##0.00&quot; zł&quot;;[Red]\-#,##0.00&quot; zł&quot;"/>
    <numFmt numFmtId="170" formatCode="#,##0.00;[Red]#,##0.00"/>
    <numFmt numFmtId="171" formatCode="0.000%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\ &quot;zł&quot;;[Red]#,##0.00\ &quot;zł&quot;"/>
    <numFmt numFmtId="178" formatCode="#,##0.00\ &quot;zł&quot;"/>
    <numFmt numFmtId="179" formatCode="#,##0;[Red]#,##0"/>
    <numFmt numFmtId="180" formatCode="#,##0.0000;[Red]#,##0.0000"/>
    <numFmt numFmtId="181" formatCode="#,##0.00_ ;[Red]\-#,##0.00\ "/>
    <numFmt numFmtId="182" formatCode="0.000000;[Red]0.000000"/>
    <numFmt numFmtId="183" formatCode="0;[Red]0"/>
  </numFmts>
  <fonts count="69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9"/>
      <color indexed="8"/>
      <name val="Tahoma"/>
      <family val="2"/>
    </font>
    <font>
      <sz val="1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i/>
      <sz val="11"/>
      <name val="Cambria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Times New Roman"/>
      <family val="1"/>
    </font>
    <font>
      <b/>
      <sz val="14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Times New Roman"/>
      <family val="1"/>
    </font>
    <font>
      <sz val="7"/>
      <color rgb="FF000000"/>
      <name val="Arial"/>
      <family val="2"/>
    </font>
    <font>
      <b/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rgb="FF000000"/>
      <name val="Times New Roman"/>
      <family val="1"/>
    </font>
    <font>
      <b/>
      <sz val="14"/>
      <color rgb="FF0000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172" fontId="0" fillId="0" borderId="0" xfId="0" applyNumberFormat="1" applyFill="1" applyAlignment="1">
      <alignment/>
    </xf>
    <xf numFmtId="0" fontId="4" fillId="33" borderId="0" xfId="0" applyFont="1" applyFill="1" applyBorder="1" applyAlignment="1">
      <alignment horizontal="center" vertical="top"/>
    </xf>
    <xf numFmtId="169" fontId="4" fillId="33" borderId="0" xfId="0" applyNumberFormat="1" applyFont="1" applyFill="1" applyBorder="1" applyAlignment="1">
      <alignment horizontal="right"/>
    </xf>
    <xf numFmtId="169" fontId="2" fillId="33" borderId="0" xfId="0" applyNumberFormat="1" applyFont="1" applyFill="1" applyBorder="1" applyAlignment="1">
      <alignment horizontal="right"/>
    </xf>
    <xf numFmtId="169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5" borderId="0" xfId="0" applyFill="1" applyAlignment="1">
      <alignment/>
    </xf>
    <xf numFmtId="169" fontId="5" fillId="35" borderId="0" xfId="0" applyNumberFormat="1" applyFont="1" applyFill="1" applyBorder="1" applyAlignment="1">
      <alignment horizontal="right"/>
    </xf>
    <xf numFmtId="169" fontId="4" fillId="35" borderId="0" xfId="0" applyNumberFormat="1" applyFont="1" applyFill="1" applyBorder="1" applyAlignment="1">
      <alignment horizontal="right"/>
    </xf>
    <xf numFmtId="169" fontId="4" fillId="34" borderId="0" xfId="0" applyNumberFormat="1" applyFont="1" applyFill="1" applyBorder="1" applyAlignment="1">
      <alignment horizontal="right"/>
    </xf>
    <xf numFmtId="169" fontId="2" fillId="34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4" fillId="36" borderId="10" xfId="0" applyFont="1" applyFill="1" applyBorder="1" applyAlignment="1">
      <alignment horizontal="center" vertical="top"/>
    </xf>
    <xf numFmtId="169" fontId="4" fillId="35" borderId="10" xfId="0" applyNumberFormat="1" applyFont="1" applyFill="1" applyBorder="1" applyAlignment="1">
      <alignment horizontal="right"/>
    </xf>
    <xf numFmtId="169" fontId="2" fillId="35" borderId="10" xfId="0" applyNumberFormat="1" applyFont="1" applyFill="1" applyBorder="1" applyAlignment="1">
      <alignment horizontal="right"/>
    </xf>
    <xf numFmtId="172" fontId="0" fillId="35" borderId="0" xfId="0" applyNumberFormat="1" applyFill="1" applyAlignment="1">
      <alignment/>
    </xf>
    <xf numFmtId="169" fontId="4" fillId="35" borderId="0" xfId="0" applyNumberFormat="1" applyFont="1" applyFill="1" applyBorder="1" applyAlignment="1">
      <alignment horizontal="left"/>
    </xf>
    <xf numFmtId="169" fontId="2" fillId="35" borderId="0" xfId="0" applyNumberFormat="1" applyFont="1" applyFill="1" applyBorder="1" applyAlignment="1">
      <alignment horizontal="right"/>
    </xf>
    <xf numFmtId="0" fontId="4" fillId="36" borderId="0" xfId="0" applyFont="1" applyFill="1" applyBorder="1" applyAlignment="1">
      <alignment horizontal="center" vertical="top"/>
    </xf>
    <xf numFmtId="169" fontId="5" fillId="36" borderId="0" xfId="0" applyNumberFormat="1" applyFont="1" applyFill="1" applyBorder="1" applyAlignment="1">
      <alignment horizontal="right"/>
    </xf>
    <xf numFmtId="169" fontId="4" fillId="36" borderId="0" xfId="0" applyNumberFormat="1" applyFont="1" applyFill="1" applyBorder="1" applyAlignment="1">
      <alignment horizontal="right"/>
    </xf>
    <xf numFmtId="3" fontId="0" fillId="35" borderId="0" xfId="0" applyNumberForma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69" fontId="4" fillId="36" borderId="10" xfId="0" applyNumberFormat="1" applyFont="1" applyFill="1" applyBorder="1" applyAlignment="1">
      <alignment horizontal="right"/>
    </xf>
    <xf numFmtId="181" fontId="0" fillId="35" borderId="0" xfId="0" applyNumberFormat="1" applyFill="1" applyAlignment="1">
      <alignment/>
    </xf>
    <xf numFmtId="169" fontId="2" fillId="36" borderId="10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 vertical="top"/>
    </xf>
    <xf numFmtId="166" fontId="3" fillId="36" borderId="0" xfId="63" applyFont="1" applyFill="1" applyBorder="1" applyAlignment="1" applyProtection="1">
      <alignment horizontal="right"/>
      <protection/>
    </xf>
    <xf numFmtId="169" fontId="4" fillId="34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justify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right" vertical="center"/>
    </xf>
    <xf numFmtId="0" fontId="6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center" vertical="center"/>
    </xf>
    <xf numFmtId="177" fontId="6" fillId="35" borderId="10" xfId="0" applyNumberFormat="1" applyFont="1" applyFill="1" applyBorder="1" applyAlignment="1">
      <alignment horizontal="right" vertical="center"/>
    </xf>
    <xf numFmtId="8" fontId="6" fillId="35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top"/>
    </xf>
    <xf numFmtId="8" fontId="6" fillId="38" borderId="10" xfId="0" applyNumberFormat="1" applyFont="1" applyFill="1" applyBorder="1" applyAlignment="1">
      <alignment horizontal="right" vertical="center"/>
    </xf>
    <xf numFmtId="0" fontId="0" fillId="35" borderId="0" xfId="0" applyFont="1" applyFill="1" applyAlignment="1">
      <alignment/>
    </xf>
    <xf numFmtId="0" fontId="6" fillId="35" borderId="10" xfId="0" applyFont="1" applyFill="1" applyBorder="1" applyAlignment="1">
      <alignment horizontal="right" vertical="center" wrapText="1"/>
    </xf>
    <xf numFmtId="0" fontId="63" fillId="35" borderId="13" xfId="0" applyFont="1" applyFill="1" applyBorder="1" applyAlignment="1">
      <alignment horizontal="center" vertical="center" wrapText="1"/>
    </xf>
    <xf numFmtId="8" fontId="6" fillId="38" borderId="11" xfId="0" applyNumberFormat="1" applyFont="1" applyFill="1" applyBorder="1" applyAlignment="1">
      <alignment horizontal="right" vertical="center"/>
    </xf>
    <xf numFmtId="0" fontId="64" fillId="39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35" borderId="1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35" borderId="0" xfId="0" applyFont="1" applyFill="1" applyAlignment="1">
      <alignment/>
    </xf>
    <xf numFmtId="0" fontId="6" fillId="35" borderId="11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8" borderId="11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35" borderId="0" xfId="0" applyFont="1" applyFill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64" fillId="35" borderId="14" xfId="0" applyFont="1" applyFill="1" applyBorder="1" applyAlignment="1">
      <alignment horizontal="center" vertical="center" wrapText="1"/>
    </xf>
    <xf numFmtId="0" fontId="64" fillId="35" borderId="0" xfId="0" applyFont="1" applyFill="1" applyAlignment="1">
      <alignment wrapText="1"/>
    </xf>
    <xf numFmtId="0" fontId="64" fillId="35" borderId="0" xfId="0" applyFont="1" applyFill="1" applyAlignment="1">
      <alignment horizontal="center" vertical="center"/>
    </xf>
    <xf numFmtId="0" fontId="64" fillId="35" borderId="0" xfId="0" applyFont="1" applyFill="1" applyAlignment="1">
      <alignment/>
    </xf>
    <xf numFmtId="169" fontId="4" fillId="35" borderId="0" xfId="0" applyNumberFormat="1" applyFont="1" applyFill="1" applyBorder="1" applyAlignment="1">
      <alignment horizontal="right" wrapText="1"/>
    </xf>
    <xf numFmtId="169" fontId="4" fillId="34" borderId="10" xfId="0" applyNumberFormat="1" applyFont="1" applyFill="1" applyBorder="1" applyAlignment="1">
      <alignment horizontal="right"/>
    </xf>
    <xf numFmtId="169" fontId="5" fillId="35" borderId="1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/>
    </xf>
    <xf numFmtId="169" fontId="2" fillId="34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left" vertical="center"/>
    </xf>
    <xf numFmtId="0" fontId="11" fillId="0" borderId="15" xfId="0" applyFont="1" applyBorder="1" applyAlignment="1">
      <alignment vertical="center" wrapText="1"/>
    </xf>
    <xf numFmtId="0" fontId="13" fillId="36" borderId="16" xfId="0" applyFont="1" applyFill="1" applyBorder="1" applyAlignment="1">
      <alignment horizontal="center" vertical="center" wrapText="1"/>
    </xf>
    <xf numFmtId="8" fontId="6" fillId="35" borderId="10" xfId="0" applyNumberFormat="1" applyFont="1" applyFill="1" applyBorder="1" applyAlignment="1">
      <alignment horizontal="center" vertical="center"/>
    </xf>
    <xf numFmtId="8" fontId="6" fillId="35" borderId="10" xfId="0" applyNumberFormat="1" applyFont="1" applyFill="1" applyBorder="1" applyAlignment="1">
      <alignment horizontal="center" vertical="center" wrapText="1"/>
    </xf>
    <xf numFmtId="177" fontId="6" fillId="35" borderId="10" xfId="0" applyNumberFormat="1" applyFont="1" applyFill="1" applyBorder="1" applyAlignment="1">
      <alignment horizontal="center" vertical="center"/>
    </xf>
    <xf numFmtId="177" fontId="6" fillId="35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8" fillId="36" borderId="0" xfId="0" applyFont="1" applyFill="1" applyAlignment="1">
      <alignment/>
    </xf>
    <xf numFmtId="0" fontId="1" fillId="35" borderId="10" xfId="0" applyFont="1" applyFill="1" applyBorder="1" applyAlignment="1">
      <alignment/>
    </xf>
    <xf numFmtId="0" fontId="1" fillId="35" borderId="0" xfId="0" applyFont="1" applyFill="1" applyAlignment="1">
      <alignment/>
    </xf>
    <xf numFmtId="0" fontId="0" fillId="35" borderId="10" xfId="0" applyFill="1" applyBorder="1" applyAlignment="1">
      <alignment/>
    </xf>
    <xf numFmtId="8" fontId="0" fillId="35" borderId="10" xfId="0" applyNumberFormat="1" applyFill="1" applyBorder="1" applyAlignment="1">
      <alignment/>
    </xf>
    <xf numFmtId="8" fontId="0" fillId="35" borderId="0" xfId="0" applyNumberFormat="1" applyFill="1" applyAlignment="1">
      <alignment/>
    </xf>
    <xf numFmtId="6" fontId="0" fillId="35" borderId="0" xfId="0" applyNumberFormat="1" applyFill="1" applyAlignment="1">
      <alignment/>
    </xf>
    <xf numFmtId="4" fontId="0" fillId="35" borderId="0" xfId="0" applyNumberFormat="1" applyFill="1" applyAlignment="1">
      <alignment/>
    </xf>
    <xf numFmtId="169" fontId="4" fillId="40" borderId="10" xfId="0" applyNumberFormat="1" applyFont="1" applyFill="1" applyBorder="1" applyAlignment="1">
      <alignment horizontal="right"/>
    </xf>
    <xf numFmtId="169" fontId="4" fillId="41" borderId="10" xfId="0" applyNumberFormat="1" applyFont="1" applyFill="1" applyBorder="1" applyAlignment="1">
      <alignment horizontal="right"/>
    </xf>
    <xf numFmtId="177" fontId="6" fillId="0" borderId="0" xfId="0" applyNumberFormat="1" applyFont="1" applyAlignment="1">
      <alignment/>
    </xf>
    <xf numFmtId="177" fontId="7" fillId="35" borderId="10" xfId="0" applyNumberFormat="1" applyFont="1" applyFill="1" applyBorder="1" applyAlignment="1">
      <alignment horizontal="center" vertical="center" wrapText="1"/>
    </xf>
    <xf numFmtId="177" fontId="6" fillId="35" borderId="0" xfId="0" applyNumberFormat="1" applyFont="1" applyFill="1" applyAlignment="1">
      <alignment/>
    </xf>
    <xf numFmtId="177" fontId="64" fillId="39" borderId="10" xfId="0" applyNumberFormat="1" applyFont="1" applyFill="1" applyBorder="1" applyAlignment="1">
      <alignment horizontal="right" vertical="center"/>
    </xf>
    <xf numFmtId="8" fontId="0" fillId="0" borderId="0" xfId="0" applyNumberFormat="1" applyAlignment="1">
      <alignment/>
    </xf>
    <xf numFmtId="177" fontId="0" fillId="0" borderId="0" xfId="0" applyNumberFormat="1" applyAlignment="1">
      <alignment/>
    </xf>
    <xf numFmtId="10" fontId="0" fillId="35" borderId="0" xfId="0" applyNumberFormat="1" applyFill="1" applyAlignment="1">
      <alignment/>
    </xf>
    <xf numFmtId="0" fontId="11" fillId="35" borderId="17" xfId="0" applyFont="1" applyFill="1" applyBorder="1" applyAlignment="1">
      <alignment horizontal="center" vertical="center" wrapText="1"/>
    </xf>
    <xf numFmtId="0" fontId="65" fillId="35" borderId="17" xfId="0" applyFont="1" applyFill="1" applyBorder="1" applyAlignment="1">
      <alignment horizontal="center" vertical="center" wrapText="1"/>
    </xf>
    <xf numFmtId="0" fontId="66" fillId="35" borderId="17" xfId="0" applyFont="1" applyFill="1" applyBorder="1" applyAlignment="1">
      <alignment horizontal="center" vertical="center" wrapText="1"/>
    </xf>
    <xf numFmtId="0" fontId="10" fillId="40" borderId="18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vertical="center" wrapText="1"/>
    </xf>
    <xf numFmtId="0" fontId="66" fillId="40" borderId="17" xfId="0" applyFont="1" applyFill="1" applyBorder="1" applyAlignment="1">
      <alignment horizontal="center" vertical="center" wrapText="1"/>
    </xf>
    <xf numFmtId="0" fontId="66" fillId="40" borderId="15" xfId="0" applyFont="1" applyFill="1" applyBorder="1" applyAlignment="1">
      <alignment horizontal="right" vertical="center" wrapText="1"/>
    </xf>
    <xf numFmtId="177" fontId="11" fillId="35" borderId="17" xfId="0" applyNumberFormat="1" applyFont="1" applyFill="1" applyBorder="1" applyAlignment="1">
      <alignment horizontal="center" vertical="center" wrapText="1"/>
    </xf>
    <xf numFmtId="177" fontId="65" fillId="35" borderId="17" xfId="0" applyNumberFormat="1" applyFont="1" applyFill="1" applyBorder="1" applyAlignment="1">
      <alignment horizontal="center" vertical="center" wrapText="1"/>
    </xf>
    <xf numFmtId="0" fontId="66" fillId="35" borderId="0" xfId="0" applyFont="1" applyFill="1" applyBorder="1" applyAlignment="1">
      <alignment horizontal="left" vertical="center" wrapText="1"/>
    </xf>
    <xf numFmtId="169" fontId="4" fillId="35" borderId="0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35" borderId="19" xfId="0" applyFont="1" applyFill="1" applyBorder="1" applyAlignment="1">
      <alignment horizontal="center" vertical="center" wrapText="1"/>
    </xf>
    <xf numFmtId="0" fontId="67" fillId="35" borderId="20" xfId="0" applyFont="1" applyFill="1" applyBorder="1" applyAlignment="1">
      <alignment horizontal="center" vertical="center" wrapText="1"/>
    </xf>
    <xf numFmtId="0" fontId="67" fillId="35" borderId="14" xfId="0" applyFont="1" applyFill="1" applyBorder="1" applyAlignment="1">
      <alignment horizontal="center" vertical="center" wrapText="1"/>
    </xf>
    <xf numFmtId="0" fontId="67" fillId="35" borderId="0" xfId="0" applyFont="1" applyFill="1" applyAlignment="1">
      <alignment horizontal="center" vertical="center"/>
    </xf>
    <xf numFmtId="0" fontId="67" fillId="35" borderId="13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67" fillId="35" borderId="20" xfId="0" applyFont="1" applyFill="1" applyBorder="1" applyAlignment="1">
      <alignment horizontal="center" vertical="center" wrapText="1"/>
    </xf>
    <xf numFmtId="0" fontId="63" fillId="35" borderId="19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177" fontId="12" fillId="35" borderId="17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8" fontId="6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8" fontId="6" fillId="35" borderId="23" xfId="0" applyNumberFormat="1" applyFont="1" applyFill="1" applyBorder="1" applyAlignment="1">
      <alignment horizontal="right" vertical="center"/>
    </xf>
    <xf numFmtId="177" fontId="6" fillId="35" borderId="23" xfId="0" applyNumberFormat="1" applyFont="1" applyFill="1" applyBorder="1" applyAlignment="1">
      <alignment horizontal="right" vertical="center"/>
    </xf>
    <xf numFmtId="177" fontId="7" fillId="35" borderId="23" xfId="0" applyNumberFormat="1" applyFont="1" applyFill="1" applyBorder="1" applyAlignment="1">
      <alignment horizontal="center" vertical="center" wrapText="1"/>
    </xf>
    <xf numFmtId="8" fontId="6" fillId="35" borderId="23" xfId="0" applyNumberFormat="1" applyFont="1" applyFill="1" applyBorder="1" applyAlignment="1">
      <alignment horizontal="right" vertical="center" wrapText="1"/>
    </xf>
    <xf numFmtId="0" fontId="6" fillId="35" borderId="11" xfId="0" applyFont="1" applyFill="1" applyBorder="1" applyAlignment="1">
      <alignment horizontal="right" vertical="center"/>
    </xf>
    <xf numFmtId="0" fontId="6" fillId="37" borderId="11" xfId="0" applyFont="1" applyFill="1" applyBorder="1" applyAlignment="1">
      <alignment horizontal="right" vertical="center"/>
    </xf>
    <xf numFmtId="0" fontId="6" fillId="37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right" vertical="center" wrapText="1"/>
    </xf>
    <xf numFmtId="0" fontId="6" fillId="35" borderId="1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172" fontId="0" fillId="35" borderId="0" xfId="53" applyNumberFormat="1" applyFill="1" applyBorder="1" applyAlignment="1">
      <alignment horizontal="right" vertical="center" wrapText="1"/>
      <protection/>
    </xf>
    <xf numFmtId="178" fontId="3" fillId="35" borderId="0" xfId="53" applyNumberFormat="1" applyFont="1" applyFill="1" applyBorder="1" applyAlignment="1">
      <alignment horizontal="right" vertical="center" wrapText="1"/>
      <protection/>
    </xf>
    <xf numFmtId="0" fontId="1" fillId="35" borderId="10" xfId="53" applyFont="1" applyFill="1" applyBorder="1" applyAlignment="1">
      <alignment horizontal="center" vertical="center" wrapText="1"/>
      <protection/>
    </xf>
    <xf numFmtId="0" fontId="0" fillId="35" borderId="10" xfId="53" applyFill="1" applyBorder="1" applyAlignment="1">
      <alignment horizontal="center" vertical="center" wrapText="1"/>
      <protection/>
    </xf>
    <xf numFmtId="0" fontId="0" fillId="35" borderId="10" xfId="53" applyFill="1" applyBorder="1" applyAlignment="1">
      <alignment vertical="center" wrapText="1"/>
      <protection/>
    </xf>
    <xf numFmtId="172" fontId="0" fillId="35" borderId="10" xfId="66" applyNumberFormat="1" applyFill="1" applyBorder="1" applyAlignment="1">
      <alignment horizontal="right" vertical="center" wrapText="1"/>
    </xf>
    <xf numFmtId="172" fontId="0" fillId="35" borderId="10" xfId="53" applyNumberFormat="1" applyFill="1" applyBorder="1" applyAlignment="1">
      <alignment horizontal="right" vertical="center" wrapText="1"/>
      <protection/>
    </xf>
    <xf numFmtId="4" fontId="3" fillId="35" borderId="10" xfId="53" applyNumberFormat="1" applyFont="1" applyFill="1" applyBorder="1" applyAlignment="1">
      <alignment horizontal="right" vertical="center" wrapText="1"/>
      <protection/>
    </xf>
    <xf numFmtId="0" fontId="63" fillId="37" borderId="24" xfId="0" applyFont="1" applyFill="1" applyBorder="1" applyAlignment="1">
      <alignment horizontal="center" vertical="center" wrapText="1"/>
    </xf>
    <xf numFmtId="0" fontId="63" fillId="37" borderId="2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7" fillId="37" borderId="25" xfId="0" applyFont="1" applyFill="1" applyBorder="1" applyAlignment="1">
      <alignment horizontal="center" vertical="center" wrapText="1"/>
    </xf>
    <xf numFmtId="183" fontId="9" fillId="0" borderId="25" xfId="0" applyNumberFormat="1" applyFont="1" applyBorder="1" applyAlignment="1">
      <alignment horizontal="center" vertical="center" wrapText="1"/>
    </xf>
    <xf numFmtId="183" fontId="9" fillId="0" borderId="26" xfId="0" applyNumberFormat="1" applyFont="1" applyBorder="1" applyAlignment="1">
      <alignment horizontal="center" vertical="center" wrapText="1"/>
    </xf>
    <xf numFmtId="177" fontId="9" fillId="0" borderId="27" xfId="0" applyNumberFormat="1" applyFont="1" applyBorder="1" applyAlignment="1">
      <alignment horizontal="center" vertical="center" wrapText="1"/>
    </xf>
    <xf numFmtId="177" fontId="9" fillId="0" borderId="28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7" fillId="42" borderId="23" xfId="0" applyFont="1" applyFill="1" applyBorder="1" applyAlignment="1">
      <alignment horizontal="center" vertical="center" wrapText="1"/>
    </xf>
    <xf numFmtId="0" fontId="7" fillId="42" borderId="29" xfId="0" applyFont="1" applyFill="1" applyBorder="1" applyAlignment="1">
      <alignment horizontal="center" vertical="center" wrapText="1"/>
    </xf>
    <xf numFmtId="0" fontId="7" fillId="42" borderId="11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7" fillId="42" borderId="30" xfId="0" applyFont="1" applyFill="1" applyBorder="1" applyAlignment="1">
      <alignment horizontal="center" vertical="center" wrapText="1"/>
    </xf>
    <xf numFmtId="0" fontId="7" fillId="42" borderId="31" xfId="0" applyFont="1" applyFill="1" applyBorder="1" applyAlignment="1">
      <alignment horizontal="center" vertical="center" wrapText="1"/>
    </xf>
    <xf numFmtId="0" fontId="7" fillId="42" borderId="32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center"/>
    </xf>
    <xf numFmtId="0" fontId="1" fillId="35" borderId="10" xfId="53" applyFont="1" applyFill="1" applyBorder="1" applyAlignment="1">
      <alignment horizontal="center" vertical="center" wrapText="1"/>
      <protection/>
    </xf>
    <xf numFmtId="0" fontId="1" fillId="35" borderId="0" xfId="53" applyFont="1" applyFill="1" applyBorder="1" applyAlignment="1">
      <alignment horizontal="center" vertical="center" wrapText="1"/>
      <protection/>
    </xf>
    <xf numFmtId="0" fontId="3" fillId="35" borderId="10" xfId="53" applyFont="1" applyFill="1" applyBorder="1" applyAlignment="1">
      <alignment horizontal="right" vertical="center" wrapText="1"/>
      <protection/>
    </xf>
    <xf numFmtId="0" fontId="4" fillId="35" borderId="10" xfId="0" applyFont="1" applyFill="1" applyBorder="1" applyAlignment="1">
      <alignment vertical="top"/>
    </xf>
    <xf numFmtId="0" fontId="4" fillId="36" borderId="10" xfId="0" applyFont="1" applyFill="1" applyBorder="1" applyAlignment="1">
      <alignment vertical="top"/>
    </xf>
    <xf numFmtId="0" fontId="2" fillId="43" borderId="10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vertical="top"/>
    </xf>
    <xf numFmtId="0" fontId="4" fillId="35" borderId="0" xfId="0" applyFont="1" applyFill="1" applyBorder="1" applyAlignment="1">
      <alignment vertical="top"/>
    </xf>
    <xf numFmtId="0" fontId="2" fillId="36" borderId="10" xfId="0" applyFont="1" applyFill="1" applyBorder="1" applyAlignment="1">
      <alignment vertical="top"/>
    </xf>
    <xf numFmtId="0" fontId="4" fillId="34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vertical="top"/>
    </xf>
    <xf numFmtId="0" fontId="2" fillId="43" borderId="23" xfId="0" applyFont="1" applyFill="1" applyBorder="1" applyAlignment="1">
      <alignment horizontal="center"/>
    </xf>
    <xf numFmtId="0" fontId="4" fillId="36" borderId="0" xfId="0" applyFont="1" applyFill="1" applyBorder="1" applyAlignment="1">
      <alignment vertical="top"/>
    </xf>
    <xf numFmtId="0" fontId="4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vertical="top"/>
    </xf>
    <xf numFmtId="0" fontId="67" fillId="35" borderId="33" xfId="0" applyFont="1" applyFill="1" applyBorder="1" applyAlignment="1">
      <alignment horizontal="center" vertical="center" wrapText="1"/>
    </xf>
    <xf numFmtId="0" fontId="67" fillId="35" borderId="20" xfId="0" applyFont="1" applyFill="1" applyBorder="1" applyAlignment="1">
      <alignment horizontal="center" vertical="center" wrapText="1"/>
    </xf>
    <xf numFmtId="0" fontId="67" fillId="35" borderId="34" xfId="0" applyFont="1" applyFill="1" applyBorder="1" applyAlignment="1">
      <alignment horizontal="center" vertical="center" wrapText="1"/>
    </xf>
    <xf numFmtId="0" fontId="67" fillId="35" borderId="35" xfId="0" applyFont="1" applyFill="1" applyBorder="1" applyAlignment="1">
      <alignment horizontal="center" vertical="center" wrapText="1"/>
    </xf>
    <xf numFmtId="0" fontId="66" fillId="40" borderId="36" xfId="0" applyFont="1" applyFill="1" applyBorder="1" applyAlignment="1">
      <alignment horizontal="center" vertical="center" wrapText="1"/>
    </xf>
    <xf numFmtId="0" fontId="66" fillId="40" borderId="37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177" fontId="11" fillId="35" borderId="38" xfId="0" applyNumberFormat="1" applyFont="1" applyFill="1" applyBorder="1" applyAlignment="1">
      <alignment horizontal="center" vertical="center" wrapText="1"/>
    </xf>
    <xf numFmtId="177" fontId="11" fillId="35" borderId="15" xfId="0" applyNumberFormat="1" applyFont="1" applyFill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177" fontId="68" fillId="35" borderId="36" xfId="0" applyNumberFormat="1" applyFont="1" applyFill="1" applyBorder="1" applyAlignment="1">
      <alignment horizontal="center" vertical="center" wrapText="1"/>
    </xf>
    <xf numFmtId="177" fontId="68" fillId="35" borderId="37" xfId="0" applyNumberFormat="1" applyFont="1" applyFill="1" applyBorder="1" applyAlignment="1">
      <alignment horizontal="center" vertical="center" wrapText="1"/>
    </xf>
    <xf numFmtId="0" fontId="67" fillId="37" borderId="39" xfId="0" applyFont="1" applyFill="1" applyBorder="1" applyAlignment="1">
      <alignment horizontal="center" vertical="center" wrapText="1"/>
    </xf>
    <xf numFmtId="0" fontId="67" fillId="37" borderId="27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77" fontId="9" fillId="0" borderId="39" xfId="0" applyNumberFormat="1" applyFont="1" applyBorder="1" applyAlignment="1">
      <alignment horizontal="center" vertical="center" wrapText="1"/>
    </xf>
    <xf numFmtId="177" fontId="9" fillId="0" borderId="27" xfId="0" applyNumberFormat="1" applyFont="1" applyBorder="1" applyAlignment="1">
      <alignment horizontal="center" vertical="center" wrapText="1"/>
    </xf>
    <xf numFmtId="183" fontId="9" fillId="0" borderId="39" xfId="0" applyNumberFormat="1" applyFont="1" applyBorder="1" applyAlignment="1">
      <alignment horizontal="center" vertical="center" wrapText="1"/>
    </xf>
    <xf numFmtId="183" fontId="9" fillId="0" borderId="27" xfId="0" applyNumberFormat="1" applyFont="1" applyBorder="1" applyAlignment="1">
      <alignment horizontal="center" vertical="center" wrapText="1"/>
    </xf>
    <xf numFmtId="0" fontId="18" fillId="37" borderId="39" xfId="0" applyFont="1" applyFill="1" applyBorder="1" applyAlignment="1">
      <alignment horizontal="center" vertical="center" wrapText="1"/>
    </xf>
    <xf numFmtId="0" fontId="18" fillId="37" borderId="27" xfId="0" applyFont="1" applyFill="1" applyBorder="1" applyAlignment="1">
      <alignment horizontal="center" vertical="center" wrapText="1"/>
    </xf>
    <xf numFmtId="0" fontId="63" fillId="37" borderId="39" xfId="0" applyFont="1" applyFill="1" applyBorder="1" applyAlignment="1">
      <alignment horizontal="center" vertical="center" wrapText="1"/>
    </xf>
    <xf numFmtId="0" fontId="63" fillId="37" borderId="27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35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40" xfId="0" applyFont="1" applyBorder="1" applyAlignment="1">
      <alignment horizontal="right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3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99.7109375" style="0" customWidth="1"/>
  </cols>
  <sheetData>
    <row r="1" ht="12.75">
      <c r="A1" s="233" t="s">
        <v>992</v>
      </c>
    </row>
    <row r="2" ht="12.75">
      <c r="A2" s="126" t="s">
        <v>783</v>
      </c>
    </row>
    <row r="3" ht="12.75">
      <c r="A3" s="126" t="s">
        <v>784</v>
      </c>
    </row>
    <row r="4" ht="12.75">
      <c r="A4" s="127" t="s">
        <v>785</v>
      </c>
    </row>
    <row r="5" ht="12.75">
      <c r="A5" s="127" t="s">
        <v>786</v>
      </c>
    </row>
    <row r="6" ht="12.75">
      <c r="A6" s="126"/>
    </row>
    <row r="7" ht="12.75">
      <c r="A7" s="126" t="s">
        <v>787</v>
      </c>
    </row>
    <row r="8" ht="12.75">
      <c r="A8" s="128" t="s">
        <v>788</v>
      </c>
    </row>
    <row r="9" ht="12.75">
      <c r="A9" s="129" t="s">
        <v>789</v>
      </c>
    </row>
    <row r="10" ht="12.75">
      <c r="A10" s="129" t="s">
        <v>790</v>
      </c>
    </row>
    <row r="11" ht="63.75">
      <c r="A11" s="229" t="s">
        <v>791</v>
      </c>
    </row>
    <row r="12" ht="12.75">
      <c r="A12" s="129" t="s">
        <v>792</v>
      </c>
    </row>
    <row r="13" ht="12.75">
      <c r="A13" s="129" t="s">
        <v>793</v>
      </c>
    </row>
    <row r="14" ht="12.75">
      <c r="A14" s="129" t="s">
        <v>794</v>
      </c>
    </row>
    <row r="15" ht="12.75">
      <c r="A15" s="129" t="s">
        <v>795</v>
      </c>
    </row>
    <row r="16" ht="12.75">
      <c r="A16" s="129" t="s">
        <v>796</v>
      </c>
    </row>
    <row r="17" ht="12.75">
      <c r="A17" s="129" t="s">
        <v>797</v>
      </c>
    </row>
    <row r="18" ht="12.75">
      <c r="A18" s="129"/>
    </row>
    <row r="19" ht="12.75">
      <c r="A19" s="128" t="s">
        <v>798</v>
      </c>
    </row>
    <row r="20" ht="12.75">
      <c r="A20" s="129" t="s">
        <v>799</v>
      </c>
    </row>
    <row r="21" ht="12.75">
      <c r="A21" s="129" t="s">
        <v>800</v>
      </c>
    </row>
    <row r="22" ht="12.75">
      <c r="A22" s="129" t="s">
        <v>801</v>
      </c>
    </row>
    <row r="23" ht="12.75">
      <c r="A23" s="129" t="s">
        <v>802</v>
      </c>
    </row>
    <row r="24" ht="12.75">
      <c r="A24" s="129" t="s">
        <v>803</v>
      </c>
    </row>
    <row r="25" ht="12.75">
      <c r="A25" s="129" t="s">
        <v>804</v>
      </c>
    </row>
    <row r="26" ht="12.75">
      <c r="A26" s="129" t="s">
        <v>805</v>
      </c>
    </row>
    <row r="27" ht="12.75">
      <c r="A27" s="129"/>
    </row>
    <row r="28" ht="12.75">
      <c r="A28" s="128" t="s">
        <v>806</v>
      </c>
    </row>
    <row r="29" ht="12.75">
      <c r="A29" s="129" t="s">
        <v>807</v>
      </c>
    </row>
    <row r="30" ht="12.75">
      <c r="A30" s="129" t="s">
        <v>800</v>
      </c>
    </row>
    <row r="31" ht="12.75">
      <c r="A31" s="129" t="s">
        <v>808</v>
      </c>
    </row>
    <row r="32" ht="12.75">
      <c r="A32" s="129" t="s">
        <v>809</v>
      </c>
    </row>
    <row r="33" ht="12.75">
      <c r="A33" s="129" t="s">
        <v>803</v>
      </c>
    </row>
    <row r="34" ht="12.75">
      <c r="A34" s="129" t="s">
        <v>810</v>
      </c>
    </row>
    <row r="35" ht="25.5">
      <c r="A35" s="229" t="s">
        <v>811</v>
      </c>
    </row>
    <row r="36" ht="12.75">
      <c r="A36" s="129"/>
    </row>
    <row r="37" ht="12.75">
      <c r="A37" s="128" t="s">
        <v>812</v>
      </c>
    </row>
    <row r="38" ht="12.75">
      <c r="A38" s="129" t="s">
        <v>813</v>
      </c>
    </row>
    <row r="39" ht="12.75">
      <c r="A39" s="129" t="s">
        <v>814</v>
      </c>
    </row>
    <row r="40" ht="12.75">
      <c r="A40" s="129" t="s">
        <v>815</v>
      </c>
    </row>
    <row r="41" ht="12.75">
      <c r="A41" s="129" t="s">
        <v>816</v>
      </c>
    </row>
    <row r="42" ht="12.75">
      <c r="A42" s="129" t="s">
        <v>817</v>
      </c>
    </row>
    <row r="43" ht="12.75">
      <c r="A43" s="129" t="s">
        <v>818</v>
      </c>
    </row>
    <row r="44" spans="1:11" ht="38.25">
      <c r="A44" s="229" t="s">
        <v>819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</row>
    <row r="45" ht="12.75">
      <c r="A45" s="129"/>
    </row>
    <row r="46" ht="12.75">
      <c r="A46" s="128" t="s">
        <v>820</v>
      </c>
    </row>
    <row r="47" ht="12.75">
      <c r="A47" s="129" t="s">
        <v>821</v>
      </c>
    </row>
    <row r="48" ht="12.75">
      <c r="A48" s="129" t="s">
        <v>790</v>
      </c>
    </row>
    <row r="49" ht="12.75">
      <c r="A49" s="129" t="s">
        <v>822</v>
      </c>
    </row>
    <row r="50" ht="12.75">
      <c r="A50" s="129" t="s">
        <v>823</v>
      </c>
    </row>
    <row r="51" ht="12.75">
      <c r="A51" s="129" t="s">
        <v>824</v>
      </c>
    </row>
    <row r="52" ht="12.75">
      <c r="A52" s="129" t="s">
        <v>825</v>
      </c>
    </row>
    <row r="53" ht="12.75">
      <c r="A53" s="129" t="s">
        <v>826</v>
      </c>
    </row>
    <row r="54" ht="12.75">
      <c r="A54" s="129"/>
    </row>
    <row r="55" ht="12.75">
      <c r="A55" s="128" t="s">
        <v>827</v>
      </c>
    </row>
    <row r="56" ht="12.75">
      <c r="A56" s="129" t="s">
        <v>828</v>
      </c>
    </row>
    <row r="57" ht="12.75">
      <c r="A57" s="129" t="s">
        <v>790</v>
      </c>
    </row>
    <row r="58" ht="12.75">
      <c r="A58" s="129" t="s">
        <v>829</v>
      </c>
    </row>
    <row r="59" ht="12.75">
      <c r="A59" s="129" t="s">
        <v>830</v>
      </c>
    </row>
    <row r="60" ht="12.75">
      <c r="A60" s="129" t="s">
        <v>831</v>
      </c>
    </row>
    <row r="61" ht="12.75">
      <c r="A61" s="129" t="s">
        <v>832</v>
      </c>
    </row>
    <row r="62" ht="12.75">
      <c r="A62" s="129" t="s">
        <v>833</v>
      </c>
    </row>
    <row r="63" ht="12.75">
      <c r="A63" s="129"/>
    </row>
    <row r="64" ht="12.75">
      <c r="A64" s="128" t="s">
        <v>834</v>
      </c>
    </row>
    <row r="65" ht="12.75">
      <c r="A65" s="129" t="s">
        <v>835</v>
      </c>
    </row>
    <row r="66" ht="12.75">
      <c r="A66" s="129" t="s">
        <v>790</v>
      </c>
    </row>
    <row r="67" ht="12.75">
      <c r="A67" s="129" t="s">
        <v>836</v>
      </c>
    </row>
    <row r="68" ht="12.75">
      <c r="A68" s="129" t="s">
        <v>837</v>
      </c>
    </row>
    <row r="69" ht="12.75">
      <c r="A69" s="129" t="s">
        <v>831</v>
      </c>
    </row>
    <row r="70" ht="12.75">
      <c r="A70" s="129" t="s">
        <v>838</v>
      </c>
    </row>
    <row r="71" ht="12.75">
      <c r="A71" s="129" t="s">
        <v>839</v>
      </c>
    </row>
    <row r="72" ht="12.75">
      <c r="A72" s="129"/>
    </row>
    <row r="73" ht="12.75">
      <c r="A73" s="128" t="s">
        <v>840</v>
      </c>
    </row>
    <row r="74" ht="12.75">
      <c r="A74" s="129" t="s">
        <v>841</v>
      </c>
    </row>
    <row r="75" ht="12.75">
      <c r="A75" s="129" t="s">
        <v>790</v>
      </c>
    </row>
    <row r="76" ht="12.75">
      <c r="A76" s="129" t="s">
        <v>842</v>
      </c>
    </row>
    <row r="77" ht="12.75">
      <c r="A77" s="129" t="s">
        <v>843</v>
      </c>
    </row>
    <row r="78" ht="12.75">
      <c r="A78" s="129" t="s">
        <v>844</v>
      </c>
    </row>
    <row r="79" ht="12.75">
      <c r="A79" s="129" t="s">
        <v>845</v>
      </c>
    </row>
    <row r="80" ht="12.75">
      <c r="A80" s="129" t="s">
        <v>846</v>
      </c>
    </row>
    <row r="81" ht="12.75">
      <c r="A81" s="129"/>
    </row>
    <row r="82" ht="12.75">
      <c r="A82" s="128" t="s">
        <v>847</v>
      </c>
    </row>
    <row r="83" ht="12.75">
      <c r="A83" s="129" t="s">
        <v>848</v>
      </c>
    </row>
    <row r="84" ht="12.75">
      <c r="A84" s="129" t="s">
        <v>814</v>
      </c>
    </row>
    <row r="85" ht="12.75">
      <c r="A85" s="129" t="s">
        <v>849</v>
      </c>
    </row>
    <row r="86" ht="12.75">
      <c r="A86" s="129" t="s">
        <v>850</v>
      </c>
    </row>
    <row r="87" ht="12.75">
      <c r="A87" s="129" t="s">
        <v>831</v>
      </c>
    </row>
    <row r="88" ht="12.75">
      <c r="A88" s="129" t="s">
        <v>851</v>
      </c>
    </row>
    <row r="89" ht="12.75">
      <c r="A89" s="129" t="s">
        <v>852</v>
      </c>
    </row>
    <row r="90" ht="12.75">
      <c r="A90" s="129"/>
    </row>
    <row r="91" ht="12.75">
      <c r="A91" s="128" t="s">
        <v>853</v>
      </c>
    </row>
    <row r="92" ht="12.75">
      <c r="A92" s="129" t="s">
        <v>854</v>
      </c>
    </row>
    <row r="93" ht="12.75">
      <c r="A93" s="129" t="s">
        <v>814</v>
      </c>
    </row>
    <row r="94" ht="12.75">
      <c r="A94" s="129" t="s">
        <v>855</v>
      </c>
    </row>
    <row r="95" ht="12.75">
      <c r="A95" s="129" t="s">
        <v>856</v>
      </c>
    </row>
    <row r="96" ht="12.75">
      <c r="A96" s="129" t="s">
        <v>857</v>
      </c>
    </row>
    <row r="97" ht="12.75">
      <c r="A97" s="129"/>
    </row>
    <row r="98" ht="12.75">
      <c r="A98" s="128" t="s">
        <v>858</v>
      </c>
    </row>
    <row r="99" ht="12.75">
      <c r="A99" s="129" t="s">
        <v>859</v>
      </c>
    </row>
    <row r="100" ht="12.75">
      <c r="A100" s="129" t="s">
        <v>814</v>
      </c>
    </row>
    <row r="101" ht="12.75">
      <c r="A101" s="129" t="s">
        <v>831</v>
      </c>
    </row>
    <row r="102" ht="12.75">
      <c r="A102" s="129" t="s">
        <v>860</v>
      </c>
    </row>
    <row r="103" ht="12.75">
      <c r="A103" s="129" t="s">
        <v>861</v>
      </c>
    </row>
    <row r="104" ht="12.75">
      <c r="A104" s="129" t="s">
        <v>862</v>
      </c>
    </row>
    <row r="105" ht="25.5">
      <c r="A105" s="229" t="s">
        <v>863</v>
      </c>
    </row>
    <row r="106" ht="12.75">
      <c r="A106" s="129"/>
    </row>
    <row r="107" ht="12.75">
      <c r="A107" s="128" t="s">
        <v>864</v>
      </c>
    </row>
    <row r="108" ht="12.75">
      <c r="A108" s="129" t="s">
        <v>865</v>
      </c>
    </row>
    <row r="109" ht="12.75">
      <c r="A109" s="129" t="s">
        <v>814</v>
      </c>
    </row>
    <row r="110" ht="12.75">
      <c r="A110" s="129" t="s">
        <v>866</v>
      </c>
    </row>
    <row r="111" ht="12.75">
      <c r="A111" s="129" t="s">
        <v>867</v>
      </c>
    </row>
    <row r="112" ht="12.75">
      <c r="A112" s="129" t="s">
        <v>831</v>
      </c>
    </row>
    <row r="113" ht="12.75">
      <c r="A113" s="129" t="s">
        <v>868</v>
      </c>
    </row>
    <row r="114" ht="25.5">
      <c r="A114" s="229" t="s">
        <v>869</v>
      </c>
    </row>
    <row r="115" ht="12.75">
      <c r="A115" s="129"/>
    </row>
    <row r="116" ht="12.75">
      <c r="A116" s="128" t="s">
        <v>870</v>
      </c>
    </row>
    <row r="117" ht="12.75">
      <c r="A117" s="129" t="s">
        <v>871</v>
      </c>
    </row>
    <row r="118" ht="12.75">
      <c r="A118" s="129" t="s">
        <v>790</v>
      </c>
    </row>
    <row r="119" ht="12.75">
      <c r="A119" s="129" t="s">
        <v>872</v>
      </c>
    </row>
    <row r="120" ht="12.75">
      <c r="A120" s="129" t="s">
        <v>873</v>
      </c>
    </row>
    <row r="121" ht="12.75">
      <c r="A121" s="129" t="s">
        <v>874</v>
      </c>
    </row>
    <row r="122" ht="12.75">
      <c r="A122" s="129" t="s">
        <v>875</v>
      </c>
    </row>
    <row r="123" ht="12.75">
      <c r="A123" s="129" t="s">
        <v>876</v>
      </c>
    </row>
    <row r="124" ht="12.75">
      <c r="A124" s="128"/>
    </row>
    <row r="125" ht="25.5">
      <c r="A125" s="230" t="s">
        <v>877</v>
      </c>
    </row>
    <row r="126" ht="12.75">
      <c r="A126" s="128"/>
    </row>
    <row r="127" ht="12.75">
      <c r="A127" s="128" t="s">
        <v>878</v>
      </c>
    </row>
    <row r="128" ht="12.75">
      <c r="A128" s="129" t="s">
        <v>879</v>
      </c>
    </row>
    <row r="129" ht="12.75">
      <c r="A129" s="129" t="s">
        <v>814</v>
      </c>
    </row>
    <row r="130" ht="12.75">
      <c r="A130" s="129" t="s">
        <v>880</v>
      </c>
    </row>
    <row r="131" ht="12.75">
      <c r="A131" s="129" t="s">
        <v>881</v>
      </c>
    </row>
    <row r="132" ht="12.75">
      <c r="A132" s="129" t="s">
        <v>882</v>
      </c>
    </row>
    <row r="133" ht="12.75">
      <c r="A133" s="129" t="s">
        <v>883</v>
      </c>
    </row>
    <row r="134" ht="12.75">
      <c r="A134" s="129" t="s">
        <v>884</v>
      </c>
    </row>
    <row r="135" ht="38.25">
      <c r="A135" s="229" t="s">
        <v>885</v>
      </c>
    </row>
    <row r="136" ht="12.75">
      <c r="A136" s="128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59"/>
  <sheetViews>
    <sheetView view="pageBreakPreview" zoomScale="60" zoomScalePageLayoutView="0" workbookViewId="0" topLeftCell="C1">
      <selection activeCell="E1" sqref="E1"/>
    </sheetView>
  </sheetViews>
  <sheetFormatPr defaultColWidth="9.140625" defaultRowHeight="12.75"/>
  <cols>
    <col min="3" max="3" width="49.7109375" style="0" customWidth="1"/>
    <col min="4" max="4" width="26.57421875" style="0" customWidth="1"/>
    <col min="5" max="5" width="29.57421875" style="0" customWidth="1"/>
  </cols>
  <sheetData>
    <row r="1" ht="12.75">
      <c r="E1" s="25" t="s">
        <v>993</v>
      </c>
    </row>
    <row r="2" spans="2:5" ht="35.25" customHeight="1">
      <c r="B2" s="90" t="s">
        <v>56</v>
      </c>
      <c r="C2" s="90" t="s">
        <v>57</v>
      </c>
      <c r="D2" s="90" t="s">
        <v>709</v>
      </c>
      <c r="E2" s="90" t="s">
        <v>710</v>
      </c>
    </row>
    <row r="3" spans="2:5" ht="12.75">
      <c r="B3" s="182" t="s">
        <v>54</v>
      </c>
      <c r="C3" s="183"/>
      <c r="D3" s="183"/>
      <c r="E3" s="184"/>
    </row>
    <row r="4" spans="2:5" ht="19.5">
      <c r="B4" s="88" t="s">
        <v>0</v>
      </c>
      <c r="C4" s="56" t="s">
        <v>612</v>
      </c>
      <c r="D4" s="92" t="s">
        <v>762</v>
      </c>
      <c r="E4" s="91" t="s">
        <v>297</v>
      </c>
    </row>
    <row r="5" spans="2:5" ht="12.75">
      <c r="B5" s="88"/>
      <c r="C5" s="56" t="s">
        <v>613</v>
      </c>
      <c r="D5" s="92"/>
      <c r="E5" s="91" t="s">
        <v>297</v>
      </c>
    </row>
    <row r="6" spans="2:5" ht="12.75">
      <c r="B6" s="88"/>
      <c r="C6" s="56" t="s">
        <v>614</v>
      </c>
      <c r="D6" s="92"/>
      <c r="E6" s="91" t="s">
        <v>297</v>
      </c>
    </row>
    <row r="7" spans="2:5" ht="12.75">
      <c r="B7" s="88"/>
      <c r="C7" s="56" t="s">
        <v>618</v>
      </c>
      <c r="D7" s="92"/>
      <c r="E7" s="91" t="s">
        <v>297</v>
      </c>
    </row>
    <row r="8" spans="2:5" ht="12.75">
      <c r="B8" s="88"/>
      <c r="C8" s="56" t="s">
        <v>617</v>
      </c>
      <c r="D8" s="92"/>
      <c r="E8" s="91" t="s">
        <v>297</v>
      </c>
    </row>
    <row r="9" spans="2:5" ht="12.75">
      <c r="B9" s="88"/>
      <c r="C9" s="56" t="s">
        <v>616</v>
      </c>
      <c r="D9" s="92"/>
      <c r="E9" s="91" t="s">
        <v>297</v>
      </c>
    </row>
    <row r="10" spans="2:5" ht="12.75">
      <c r="B10" s="88"/>
      <c r="C10" s="56" t="s">
        <v>615</v>
      </c>
      <c r="D10" s="92"/>
      <c r="E10" s="91" t="s">
        <v>297</v>
      </c>
    </row>
    <row r="11" spans="2:5" ht="12.75">
      <c r="B11" s="88"/>
      <c r="C11" s="56" t="s">
        <v>75</v>
      </c>
      <c r="D11" s="92"/>
      <c r="E11" s="91" t="s">
        <v>297</v>
      </c>
    </row>
    <row r="12" spans="2:5" ht="12.75">
      <c r="B12" s="88"/>
      <c r="C12" s="56" t="s">
        <v>619</v>
      </c>
      <c r="D12" s="92"/>
      <c r="E12" s="91" t="s">
        <v>297</v>
      </c>
    </row>
    <row r="13" spans="2:5" ht="12.75">
      <c r="B13" s="88"/>
      <c r="C13" s="56" t="s">
        <v>620</v>
      </c>
      <c r="D13" s="92"/>
      <c r="E13" s="91" t="s">
        <v>297</v>
      </c>
    </row>
    <row r="14" spans="2:5" ht="12.75">
      <c r="B14" s="88"/>
      <c r="C14" s="56" t="s">
        <v>621</v>
      </c>
      <c r="D14" s="92"/>
      <c r="E14" s="91" t="s">
        <v>297</v>
      </c>
    </row>
    <row r="15" spans="2:5" ht="12.75">
      <c r="B15" s="88"/>
      <c r="C15" s="56" t="s">
        <v>622</v>
      </c>
      <c r="D15" s="92"/>
      <c r="E15" s="91" t="s">
        <v>297</v>
      </c>
    </row>
    <row r="16" spans="2:6" ht="12.75">
      <c r="B16" s="88"/>
      <c r="C16" s="56" t="s">
        <v>623</v>
      </c>
      <c r="D16" s="92"/>
      <c r="E16" s="91" t="s">
        <v>297</v>
      </c>
      <c r="F16" s="7"/>
    </row>
    <row r="17" spans="2:5" ht="12.75">
      <c r="B17" s="88"/>
      <c r="C17" s="56" t="s">
        <v>624</v>
      </c>
      <c r="D17" s="92"/>
      <c r="E17" s="91" t="s">
        <v>297</v>
      </c>
    </row>
    <row r="18" spans="2:5" ht="12.75">
      <c r="B18" s="88"/>
      <c r="C18" s="56" t="s">
        <v>625</v>
      </c>
      <c r="D18" s="92"/>
      <c r="E18" s="91" t="s">
        <v>297</v>
      </c>
    </row>
    <row r="19" spans="2:5" ht="12.75">
      <c r="B19" s="88"/>
      <c r="C19" s="56" t="s">
        <v>626</v>
      </c>
      <c r="D19" s="92"/>
      <c r="E19" s="91" t="s">
        <v>297</v>
      </c>
    </row>
    <row r="20" spans="2:5" ht="12.75">
      <c r="B20" s="88"/>
      <c r="C20" s="56" t="s">
        <v>627</v>
      </c>
      <c r="D20" s="92"/>
      <c r="E20" s="91" t="s">
        <v>297</v>
      </c>
    </row>
    <row r="21" spans="2:5" ht="12.75">
      <c r="B21" s="88"/>
      <c r="C21" s="56" t="s">
        <v>628</v>
      </c>
      <c r="D21" s="92"/>
      <c r="E21" s="91" t="s">
        <v>297</v>
      </c>
    </row>
    <row r="22" spans="2:5" ht="12.75">
      <c r="B22" s="88"/>
      <c r="C22" s="56" t="s">
        <v>634</v>
      </c>
      <c r="D22" s="92"/>
      <c r="E22" s="91" t="s">
        <v>297</v>
      </c>
    </row>
    <row r="23" spans="2:5" ht="12.75">
      <c r="B23" s="88"/>
      <c r="C23" s="56" t="s">
        <v>629</v>
      </c>
      <c r="D23" s="92"/>
      <c r="E23" s="91" t="s">
        <v>297</v>
      </c>
    </row>
    <row r="24" spans="2:5" ht="12.75">
      <c r="B24" s="88"/>
      <c r="C24" s="56" t="s">
        <v>630</v>
      </c>
      <c r="D24" s="92"/>
      <c r="E24" s="91" t="s">
        <v>297</v>
      </c>
    </row>
    <row r="25" spans="2:5" ht="12.75">
      <c r="B25" s="88"/>
      <c r="C25" s="56" t="s">
        <v>635</v>
      </c>
      <c r="D25" s="94"/>
      <c r="E25" s="91" t="s">
        <v>297</v>
      </c>
    </row>
    <row r="26" spans="2:6" ht="12.75">
      <c r="B26" s="88"/>
      <c r="C26" s="56" t="s">
        <v>84</v>
      </c>
      <c r="D26" s="92"/>
      <c r="E26" s="91" t="s">
        <v>297</v>
      </c>
      <c r="F26" s="7"/>
    </row>
    <row r="27" spans="2:6" ht="12.75">
      <c r="B27" s="88"/>
      <c r="C27" s="56" t="s">
        <v>631</v>
      </c>
      <c r="D27" s="92"/>
      <c r="E27" s="91" t="s">
        <v>757</v>
      </c>
      <c r="F27" s="7"/>
    </row>
    <row r="28" spans="2:6" ht="12.75">
      <c r="B28" s="88"/>
      <c r="C28" s="56" t="s">
        <v>632</v>
      </c>
      <c r="D28" s="92"/>
      <c r="E28" s="91"/>
      <c r="F28" s="7"/>
    </row>
    <row r="29" spans="2:6" ht="12.75">
      <c r="B29" s="88"/>
      <c r="C29" s="56" t="s">
        <v>90</v>
      </c>
      <c r="D29" s="92"/>
      <c r="E29" s="91" t="s">
        <v>757</v>
      </c>
      <c r="F29" s="7"/>
    </row>
    <row r="30" spans="2:6" ht="12.75">
      <c r="B30" s="88"/>
      <c r="C30" s="56" t="s">
        <v>93</v>
      </c>
      <c r="D30" s="92"/>
      <c r="E30" s="91" t="s">
        <v>757</v>
      </c>
      <c r="F30" s="7"/>
    </row>
    <row r="31" spans="2:6" ht="12.75">
      <c r="B31" s="88"/>
      <c r="C31" s="56" t="s">
        <v>636</v>
      </c>
      <c r="D31" s="92"/>
      <c r="E31" s="91" t="s">
        <v>297</v>
      </c>
      <c r="F31" s="7"/>
    </row>
    <row r="32" spans="2:6" ht="12.75">
      <c r="B32" s="88"/>
      <c r="C32" s="56" t="s">
        <v>96</v>
      </c>
      <c r="D32" s="92"/>
      <c r="E32" s="91" t="s">
        <v>757</v>
      </c>
      <c r="F32" s="7"/>
    </row>
    <row r="33" spans="2:6" ht="12.75">
      <c r="B33" s="88"/>
      <c r="C33" s="56" t="s">
        <v>98</v>
      </c>
      <c r="D33" s="92"/>
      <c r="E33" s="91" t="s">
        <v>757</v>
      </c>
      <c r="F33" s="7"/>
    </row>
    <row r="34" spans="2:6" ht="19.5">
      <c r="B34" s="88"/>
      <c r="C34" s="56" t="s">
        <v>688</v>
      </c>
      <c r="D34" s="92"/>
      <c r="E34" s="91" t="s">
        <v>757</v>
      </c>
      <c r="F34" s="7"/>
    </row>
    <row r="35" spans="2:6" ht="19.5">
      <c r="B35" s="88"/>
      <c r="C35" s="56" t="s">
        <v>689</v>
      </c>
      <c r="D35" s="92"/>
      <c r="E35" s="91" t="s">
        <v>757</v>
      </c>
      <c r="F35" s="7"/>
    </row>
    <row r="36" spans="2:6" ht="12.75">
      <c r="B36" s="88"/>
      <c r="C36" s="56" t="s">
        <v>637</v>
      </c>
      <c r="D36" s="92"/>
      <c r="E36" s="91" t="s">
        <v>297</v>
      </c>
      <c r="F36" s="7"/>
    </row>
    <row r="37" spans="2:5" ht="39">
      <c r="B37" s="88"/>
      <c r="C37" s="56" t="s">
        <v>633</v>
      </c>
      <c r="D37" s="92" t="s">
        <v>763</v>
      </c>
      <c r="E37" s="91" t="s">
        <v>758</v>
      </c>
    </row>
    <row r="38" spans="2:5" ht="39">
      <c r="B38" s="88"/>
      <c r="C38" s="56" t="s">
        <v>638</v>
      </c>
      <c r="D38" s="92" t="s">
        <v>764</v>
      </c>
      <c r="E38" s="91" t="s">
        <v>758</v>
      </c>
    </row>
    <row r="39" spans="2:5" ht="19.5">
      <c r="B39" s="88"/>
      <c r="C39" s="56" t="s">
        <v>108</v>
      </c>
      <c r="D39" s="92" t="s">
        <v>765</v>
      </c>
      <c r="E39" s="91" t="s">
        <v>757</v>
      </c>
    </row>
    <row r="40" spans="2:5" ht="19.5">
      <c r="B40" s="88"/>
      <c r="C40" s="56" t="s">
        <v>113</v>
      </c>
      <c r="D40" s="92" t="s">
        <v>766</v>
      </c>
      <c r="E40" s="91" t="s">
        <v>757</v>
      </c>
    </row>
    <row r="41" spans="2:5" ht="19.5">
      <c r="B41" s="51"/>
      <c r="C41" s="56" t="s">
        <v>114</v>
      </c>
      <c r="D41" s="92" t="s">
        <v>767</v>
      </c>
      <c r="E41" s="91"/>
    </row>
    <row r="42" spans="2:5" ht="12.75">
      <c r="B42" s="51"/>
      <c r="C42" s="56" t="s">
        <v>117</v>
      </c>
      <c r="D42" s="92" t="s">
        <v>297</v>
      </c>
      <c r="E42" s="91" t="s">
        <v>297</v>
      </c>
    </row>
    <row r="43" spans="2:5" ht="12.75">
      <c r="B43" s="51"/>
      <c r="C43" s="56" t="s">
        <v>120</v>
      </c>
      <c r="D43" s="92" t="s">
        <v>297</v>
      </c>
      <c r="E43" s="91" t="s">
        <v>297</v>
      </c>
    </row>
    <row r="44" spans="2:5" ht="12.75">
      <c r="B44" s="54"/>
      <c r="C44" s="56" t="s">
        <v>123</v>
      </c>
      <c r="D44" s="92" t="s">
        <v>297</v>
      </c>
      <c r="E44" s="91" t="s">
        <v>297</v>
      </c>
    </row>
    <row r="45" spans="2:5" ht="12.75">
      <c r="B45" s="51"/>
      <c r="C45" s="56" t="s">
        <v>124</v>
      </c>
      <c r="D45" s="92" t="s">
        <v>297</v>
      </c>
      <c r="E45" s="91" t="s">
        <v>297</v>
      </c>
    </row>
    <row r="46" spans="2:5" ht="12.75">
      <c r="B46" s="51"/>
      <c r="C46" s="56" t="s">
        <v>125</v>
      </c>
      <c r="D46" s="92" t="s">
        <v>297</v>
      </c>
      <c r="E46" s="91" t="s">
        <v>297</v>
      </c>
    </row>
    <row r="47" spans="2:5" ht="12.75">
      <c r="B47" s="51"/>
      <c r="C47" s="56" t="s">
        <v>126</v>
      </c>
      <c r="D47" s="92" t="s">
        <v>297</v>
      </c>
      <c r="E47" s="91" t="s">
        <v>297</v>
      </c>
    </row>
    <row r="48" spans="2:5" ht="12.75">
      <c r="B48" s="88"/>
      <c r="C48" s="56" t="s">
        <v>127</v>
      </c>
      <c r="D48" s="92" t="s">
        <v>297</v>
      </c>
      <c r="E48" s="91" t="s">
        <v>297</v>
      </c>
    </row>
    <row r="49" spans="2:5" ht="12.75">
      <c r="B49" s="88"/>
      <c r="C49" s="56" t="s">
        <v>128</v>
      </c>
      <c r="D49" s="92"/>
      <c r="E49" s="91"/>
    </row>
    <row r="50" spans="2:5" ht="12.75">
      <c r="B50" s="88"/>
      <c r="C50" s="56" t="s">
        <v>130</v>
      </c>
      <c r="D50" s="92" t="s">
        <v>297</v>
      </c>
      <c r="E50" s="91" t="s">
        <v>297</v>
      </c>
    </row>
    <row r="51" spans="2:5" ht="12.75">
      <c r="B51" s="88"/>
      <c r="C51" s="56" t="s">
        <v>131</v>
      </c>
      <c r="D51" s="92" t="s">
        <v>297</v>
      </c>
      <c r="E51" s="91" t="s">
        <v>297</v>
      </c>
    </row>
    <row r="52" spans="2:5" ht="12.75">
      <c r="B52" s="88"/>
      <c r="C52" s="56" t="s">
        <v>639</v>
      </c>
      <c r="D52" s="92" t="s">
        <v>297</v>
      </c>
      <c r="E52" s="91" t="s">
        <v>297</v>
      </c>
    </row>
    <row r="53" spans="2:5" ht="12.75">
      <c r="B53" s="88"/>
      <c r="C53" s="56" t="s">
        <v>639</v>
      </c>
      <c r="D53" s="92" t="s">
        <v>297</v>
      </c>
      <c r="E53" s="91" t="s">
        <v>297</v>
      </c>
    </row>
    <row r="54" spans="2:5" ht="19.5">
      <c r="B54" s="88"/>
      <c r="C54" s="56" t="s">
        <v>132</v>
      </c>
      <c r="D54" s="92" t="s">
        <v>297</v>
      </c>
      <c r="E54" s="91" t="s">
        <v>297</v>
      </c>
    </row>
    <row r="55" spans="2:5" ht="12.75">
      <c r="B55" s="88"/>
      <c r="C55" s="56" t="s">
        <v>133</v>
      </c>
      <c r="D55" s="92" t="s">
        <v>297</v>
      </c>
      <c r="E55" s="91" t="s">
        <v>297</v>
      </c>
    </row>
    <row r="56" spans="2:5" ht="12.75">
      <c r="B56" s="88"/>
      <c r="C56" s="56" t="s">
        <v>134</v>
      </c>
      <c r="D56" s="92" t="s">
        <v>297</v>
      </c>
      <c r="E56" s="91" t="s">
        <v>297</v>
      </c>
    </row>
    <row r="57" spans="2:5" ht="12.75">
      <c r="B57" s="88"/>
      <c r="C57" s="56" t="s">
        <v>663</v>
      </c>
      <c r="D57" s="92" t="s">
        <v>297</v>
      </c>
      <c r="E57" s="91" t="s">
        <v>297</v>
      </c>
    </row>
    <row r="58" spans="2:5" ht="12.75">
      <c r="B58" s="88"/>
      <c r="C58" s="56" t="s">
        <v>664</v>
      </c>
      <c r="D58" s="92" t="s">
        <v>297</v>
      </c>
      <c r="E58" s="91" t="s">
        <v>297</v>
      </c>
    </row>
    <row r="59" spans="2:5" ht="12.75">
      <c r="B59" s="88"/>
      <c r="C59" s="56" t="s">
        <v>665</v>
      </c>
      <c r="D59" s="92" t="s">
        <v>297</v>
      </c>
      <c r="E59" s="91" t="s">
        <v>297</v>
      </c>
    </row>
    <row r="60" spans="2:5" ht="12.75">
      <c r="B60" s="88"/>
      <c r="C60" s="56" t="s">
        <v>666</v>
      </c>
      <c r="D60" s="92" t="s">
        <v>297</v>
      </c>
      <c r="E60" s="91" t="s">
        <v>297</v>
      </c>
    </row>
    <row r="61" spans="2:5" ht="12.75">
      <c r="B61" s="88"/>
      <c r="C61" s="56" t="s">
        <v>136</v>
      </c>
      <c r="D61" s="92" t="s">
        <v>297</v>
      </c>
      <c r="E61" s="91" t="s">
        <v>297</v>
      </c>
    </row>
    <row r="62" spans="2:5" ht="12.75">
      <c r="B62" s="88"/>
      <c r="C62" s="56" t="s">
        <v>137</v>
      </c>
      <c r="D62" s="92" t="s">
        <v>297</v>
      </c>
      <c r="E62" s="91" t="s">
        <v>297</v>
      </c>
    </row>
    <row r="63" spans="2:5" ht="12.75">
      <c r="B63" s="88"/>
      <c r="C63" s="56" t="s">
        <v>138</v>
      </c>
      <c r="D63" s="92" t="s">
        <v>297</v>
      </c>
      <c r="E63" s="91" t="s">
        <v>297</v>
      </c>
    </row>
    <row r="64" spans="2:5" ht="12.75">
      <c r="B64" s="88"/>
      <c r="C64" s="56" t="s">
        <v>141</v>
      </c>
      <c r="D64" s="92" t="s">
        <v>297</v>
      </c>
      <c r="E64" s="91" t="s">
        <v>297</v>
      </c>
    </row>
    <row r="65" spans="2:5" ht="12.75">
      <c r="B65" s="88"/>
      <c r="C65" s="56" t="s">
        <v>142</v>
      </c>
      <c r="D65" s="92" t="s">
        <v>297</v>
      </c>
      <c r="E65" s="91" t="s">
        <v>297</v>
      </c>
    </row>
    <row r="66" spans="2:5" ht="12.75">
      <c r="B66" s="88"/>
      <c r="C66" s="56" t="s">
        <v>143</v>
      </c>
      <c r="D66" s="92" t="s">
        <v>297</v>
      </c>
      <c r="E66" s="91" t="s">
        <v>297</v>
      </c>
    </row>
    <row r="67" spans="2:5" ht="12.75">
      <c r="B67" s="88"/>
      <c r="C67" s="56" t="s">
        <v>144</v>
      </c>
      <c r="D67" s="92" t="s">
        <v>297</v>
      </c>
      <c r="E67" s="91" t="s">
        <v>297</v>
      </c>
    </row>
    <row r="68" spans="2:5" ht="12.75">
      <c r="B68" s="88"/>
      <c r="C68" s="56" t="s">
        <v>145</v>
      </c>
      <c r="D68" s="92" t="s">
        <v>297</v>
      </c>
      <c r="E68" s="91" t="s">
        <v>297</v>
      </c>
    </row>
    <row r="69" spans="2:5" ht="12.75">
      <c r="B69" s="88"/>
      <c r="C69" s="56" t="s">
        <v>146</v>
      </c>
      <c r="D69" s="92" t="s">
        <v>297</v>
      </c>
      <c r="E69" s="91" t="s">
        <v>297</v>
      </c>
    </row>
    <row r="70" spans="2:5" ht="12.75">
      <c r="B70" s="88"/>
      <c r="C70" s="56" t="s">
        <v>147</v>
      </c>
      <c r="D70" s="92" t="s">
        <v>297</v>
      </c>
      <c r="E70" s="91" t="s">
        <v>297</v>
      </c>
    </row>
    <row r="71" spans="2:5" ht="12.75">
      <c r="B71" s="88"/>
      <c r="C71" s="56" t="s">
        <v>148</v>
      </c>
      <c r="D71" s="92" t="s">
        <v>297</v>
      </c>
      <c r="E71" s="91" t="s">
        <v>297</v>
      </c>
    </row>
    <row r="72" spans="2:5" ht="12.75">
      <c r="B72" s="88"/>
      <c r="C72" s="56" t="s">
        <v>667</v>
      </c>
      <c r="D72" s="92" t="s">
        <v>768</v>
      </c>
      <c r="E72" s="91" t="s">
        <v>31</v>
      </c>
    </row>
    <row r="73" spans="2:5" ht="12.75">
      <c r="B73" s="88"/>
      <c r="C73" s="56" t="s">
        <v>150</v>
      </c>
      <c r="D73" s="92"/>
      <c r="E73" s="91"/>
    </row>
    <row r="74" spans="2:5" ht="12.75">
      <c r="B74" s="88"/>
      <c r="C74" s="56" t="s">
        <v>154</v>
      </c>
      <c r="D74" s="92"/>
      <c r="E74" s="91" t="s">
        <v>733</v>
      </c>
    </row>
    <row r="75" spans="2:5" ht="12.75">
      <c r="B75" s="88"/>
      <c r="C75" s="56" t="s">
        <v>155</v>
      </c>
      <c r="D75" s="92" t="s">
        <v>297</v>
      </c>
      <c r="E75" s="91" t="s">
        <v>297</v>
      </c>
    </row>
    <row r="76" spans="2:5" ht="12.75">
      <c r="B76" s="88"/>
      <c r="C76" s="56" t="s">
        <v>156</v>
      </c>
      <c r="D76" s="92" t="s">
        <v>297</v>
      </c>
      <c r="E76" s="91" t="s">
        <v>297</v>
      </c>
    </row>
    <row r="77" spans="2:5" ht="12.75">
      <c r="B77" s="88"/>
      <c r="C77" s="56" t="s">
        <v>157</v>
      </c>
      <c r="D77" s="92" t="s">
        <v>297</v>
      </c>
      <c r="E77" s="91" t="s">
        <v>733</v>
      </c>
    </row>
    <row r="78" spans="2:5" ht="12.75">
      <c r="B78" s="88"/>
      <c r="C78" s="56" t="s">
        <v>158</v>
      </c>
      <c r="D78" s="92" t="s">
        <v>297</v>
      </c>
      <c r="E78" s="91" t="s">
        <v>297</v>
      </c>
    </row>
    <row r="79" spans="2:5" ht="12.75">
      <c r="B79" s="88"/>
      <c r="C79" s="56" t="s">
        <v>159</v>
      </c>
      <c r="D79" s="92" t="s">
        <v>297</v>
      </c>
      <c r="E79" s="91" t="s">
        <v>297</v>
      </c>
    </row>
    <row r="80" spans="2:5" ht="12.75">
      <c r="B80" s="88"/>
      <c r="C80" s="56" t="s">
        <v>160</v>
      </c>
      <c r="D80" s="92" t="s">
        <v>297</v>
      </c>
      <c r="E80" s="91" t="s">
        <v>297</v>
      </c>
    </row>
    <row r="81" spans="2:5" ht="12.75">
      <c r="B81" s="88"/>
      <c r="C81" s="56" t="s">
        <v>668</v>
      </c>
      <c r="D81" s="92" t="s">
        <v>297</v>
      </c>
      <c r="E81" s="91" t="s">
        <v>297</v>
      </c>
    </row>
    <row r="82" spans="2:5" ht="12.75">
      <c r="B82" s="88"/>
      <c r="C82" s="56" t="s">
        <v>161</v>
      </c>
      <c r="D82" s="92"/>
      <c r="E82" s="91" t="s">
        <v>759</v>
      </c>
    </row>
    <row r="83" spans="2:5" ht="12.75">
      <c r="B83" s="88"/>
      <c r="C83" s="56" t="s">
        <v>669</v>
      </c>
      <c r="D83" s="54"/>
      <c r="E83" s="51"/>
    </row>
    <row r="84" spans="2:5" ht="12.75">
      <c r="B84" s="88"/>
      <c r="C84" s="56" t="s">
        <v>165</v>
      </c>
      <c r="D84" s="92" t="s">
        <v>297</v>
      </c>
      <c r="E84" s="91" t="s">
        <v>297</v>
      </c>
    </row>
    <row r="85" spans="2:5" ht="12.75">
      <c r="B85" s="88"/>
      <c r="C85" s="56" t="s">
        <v>168</v>
      </c>
      <c r="D85" s="92"/>
      <c r="E85" s="91" t="s">
        <v>733</v>
      </c>
    </row>
    <row r="86" spans="2:5" ht="12.75">
      <c r="B86" s="88"/>
      <c r="C86" s="56" t="s">
        <v>169</v>
      </c>
      <c r="D86" s="92" t="s">
        <v>297</v>
      </c>
      <c r="E86" s="91" t="s">
        <v>297</v>
      </c>
    </row>
    <row r="87" spans="2:5" ht="12.75">
      <c r="B87" s="88"/>
      <c r="C87" s="56" t="s">
        <v>170</v>
      </c>
      <c r="D87" s="92" t="s">
        <v>297</v>
      </c>
      <c r="E87" s="91" t="s">
        <v>297</v>
      </c>
    </row>
    <row r="88" spans="2:5" ht="19.5">
      <c r="B88" s="88"/>
      <c r="C88" s="56" t="s">
        <v>670</v>
      </c>
      <c r="D88" s="92"/>
      <c r="E88" s="91" t="s">
        <v>297</v>
      </c>
    </row>
    <row r="89" spans="2:5" ht="12.75">
      <c r="B89" s="88"/>
      <c r="C89" s="56" t="s">
        <v>172</v>
      </c>
      <c r="D89" s="92" t="s">
        <v>297</v>
      </c>
      <c r="E89" s="91" t="s">
        <v>297</v>
      </c>
    </row>
    <row r="90" spans="2:5" ht="12.75">
      <c r="B90" s="88"/>
      <c r="C90" s="56" t="s">
        <v>173</v>
      </c>
      <c r="D90" s="92" t="s">
        <v>297</v>
      </c>
      <c r="E90" s="91" t="s">
        <v>297</v>
      </c>
    </row>
    <row r="91" spans="2:5" ht="12.75">
      <c r="B91" s="88"/>
      <c r="C91" s="56" t="s">
        <v>174</v>
      </c>
      <c r="D91" s="92" t="s">
        <v>297</v>
      </c>
      <c r="E91" s="91" t="s">
        <v>297</v>
      </c>
    </row>
    <row r="92" spans="2:5" ht="12.75">
      <c r="B92" s="88"/>
      <c r="C92" s="56" t="s">
        <v>671</v>
      </c>
      <c r="D92" s="92" t="s">
        <v>297</v>
      </c>
      <c r="E92" s="91" t="s">
        <v>297</v>
      </c>
    </row>
    <row r="93" spans="2:5" ht="12.75">
      <c r="B93" s="88"/>
      <c r="C93" s="56" t="s">
        <v>175</v>
      </c>
      <c r="D93" s="92" t="s">
        <v>297</v>
      </c>
      <c r="E93" s="91" t="s">
        <v>297</v>
      </c>
    </row>
    <row r="94" spans="2:5" ht="12.75">
      <c r="B94" s="88"/>
      <c r="C94" s="56" t="s">
        <v>176</v>
      </c>
      <c r="D94" s="92" t="s">
        <v>297</v>
      </c>
      <c r="E94" s="91" t="s">
        <v>297</v>
      </c>
    </row>
    <row r="95" spans="2:5" ht="12.75">
      <c r="B95" s="88"/>
      <c r="C95" s="56" t="s">
        <v>177</v>
      </c>
      <c r="D95" s="92" t="s">
        <v>297</v>
      </c>
      <c r="E95" s="91" t="s">
        <v>297</v>
      </c>
    </row>
    <row r="96" spans="2:5" ht="12.75">
      <c r="B96" s="88"/>
      <c r="C96" s="56" t="s">
        <v>178</v>
      </c>
      <c r="D96" s="92" t="s">
        <v>297</v>
      </c>
      <c r="E96" s="91" t="s">
        <v>297</v>
      </c>
    </row>
    <row r="97" spans="2:5" ht="12.75">
      <c r="B97" s="88"/>
      <c r="C97" s="56" t="s">
        <v>179</v>
      </c>
      <c r="D97" s="92" t="s">
        <v>297</v>
      </c>
      <c r="E97" s="91" t="s">
        <v>297</v>
      </c>
    </row>
    <row r="98" spans="2:5" ht="12.75">
      <c r="B98" s="88"/>
      <c r="C98" s="56" t="s">
        <v>180</v>
      </c>
      <c r="D98" s="92" t="s">
        <v>297</v>
      </c>
      <c r="E98" s="91" t="s">
        <v>297</v>
      </c>
    </row>
    <row r="99" spans="2:5" ht="12.75">
      <c r="B99" s="88"/>
      <c r="C99" s="56" t="s">
        <v>181</v>
      </c>
      <c r="D99" s="92" t="s">
        <v>297</v>
      </c>
      <c r="E99" s="91" t="s">
        <v>297</v>
      </c>
    </row>
    <row r="100" spans="2:5" ht="12.75">
      <c r="B100" s="88"/>
      <c r="C100" s="56" t="s">
        <v>182</v>
      </c>
      <c r="D100" s="92" t="s">
        <v>297</v>
      </c>
      <c r="E100" s="91" t="s">
        <v>297</v>
      </c>
    </row>
    <row r="101" spans="2:5" ht="12.75">
      <c r="B101" s="88"/>
      <c r="C101" s="56" t="s">
        <v>183</v>
      </c>
      <c r="D101" s="92" t="s">
        <v>297</v>
      </c>
      <c r="E101" s="91" t="s">
        <v>297</v>
      </c>
    </row>
    <row r="102" spans="2:5" ht="12.75">
      <c r="B102" s="88"/>
      <c r="C102" s="56" t="s">
        <v>184</v>
      </c>
      <c r="D102" s="92" t="s">
        <v>297</v>
      </c>
      <c r="E102" s="91" t="s">
        <v>297</v>
      </c>
    </row>
    <row r="103" spans="2:5" ht="12.75">
      <c r="B103" s="88"/>
      <c r="C103" s="56" t="s">
        <v>185</v>
      </c>
      <c r="D103" s="92" t="s">
        <v>297</v>
      </c>
      <c r="E103" s="91" t="s">
        <v>297</v>
      </c>
    </row>
    <row r="104" spans="2:5" ht="19.5">
      <c r="B104" s="88"/>
      <c r="C104" s="56" t="s">
        <v>674</v>
      </c>
      <c r="D104" s="94" t="s">
        <v>761</v>
      </c>
      <c r="E104" s="93" t="s">
        <v>297</v>
      </c>
    </row>
    <row r="105" spans="2:5" ht="12.75">
      <c r="B105" s="88"/>
      <c r="C105" s="56" t="s">
        <v>186</v>
      </c>
      <c r="D105" s="94" t="s">
        <v>297</v>
      </c>
      <c r="E105" s="93" t="s">
        <v>297</v>
      </c>
    </row>
    <row r="106" spans="2:5" ht="29.25">
      <c r="B106" s="88"/>
      <c r="C106" s="56" t="s">
        <v>673</v>
      </c>
      <c r="D106" s="92" t="s">
        <v>760</v>
      </c>
      <c r="E106" s="91"/>
    </row>
    <row r="107" spans="2:5" ht="12.75">
      <c r="B107" s="176" t="s">
        <v>3</v>
      </c>
      <c r="C107" s="177"/>
      <c r="D107" s="177"/>
      <c r="E107" s="178"/>
    </row>
    <row r="108" spans="2:5" ht="12.75">
      <c r="B108" s="88" t="s">
        <v>0</v>
      </c>
      <c r="C108" s="179" t="s">
        <v>714</v>
      </c>
      <c r="D108" s="180"/>
      <c r="E108" s="181"/>
    </row>
    <row r="109" spans="2:5" ht="12.75">
      <c r="B109" s="176" t="s">
        <v>4</v>
      </c>
      <c r="C109" s="177"/>
      <c r="D109" s="177"/>
      <c r="E109" s="178"/>
    </row>
    <row r="110" spans="2:5" ht="12.75">
      <c r="B110" s="88" t="s">
        <v>0</v>
      </c>
      <c r="C110" s="179" t="s">
        <v>714</v>
      </c>
      <c r="D110" s="180"/>
      <c r="E110" s="181"/>
    </row>
    <row r="111" spans="2:5" ht="12.75">
      <c r="B111" s="176" t="s">
        <v>241</v>
      </c>
      <c r="C111" s="177"/>
      <c r="D111" s="177"/>
      <c r="E111" s="178"/>
    </row>
    <row r="112" spans="2:5" ht="19.5">
      <c r="B112" s="88" t="s">
        <v>0</v>
      </c>
      <c r="C112" s="88" t="s">
        <v>343</v>
      </c>
      <c r="D112" s="92" t="s">
        <v>729</v>
      </c>
      <c r="E112" s="92" t="s">
        <v>732</v>
      </c>
    </row>
    <row r="113" spans="2:5" ht="19.5">
      <c r="B113" s="88"/>
      <c r="C113" s="88" t="s">
        <v>244</v>
      </c>
      <c r="D113" s="92" t="s">
        <v>730</v>
      </c>
      <c r="E113" s="92" t="s">
        <v>733</v>
      </c>
    </row>
    <row r="114" spans="2:5" ht="19.5">
      <c r="B114" s="88"/>
      <c r="C114" s="88" t="s">
        <v>248</v>
      </c>
      <c r="D114" s="92" t="s">
        <v>731</v>
      </c>
      <c r="E114" s="92" t="s">
        <v>733</v>
      </c>
    </row>
    <row r="115" spans="2:5" ht="19.5">
      <c r="B115" s="88"/>
      <c r="C115" s="88" t="s">
        <v>721</v>
      </c>
      <c r="D115" s="92" t="s">
        <v>723</v>
      </c>
      <c r="E115" s="92" t="s">
        <v>725</v>
      </c>
    </row>
    <row r="116" spans="2:5" ht="12.75">
      <c r="B116" s="88"/>
      <c r="C116" s="88" t="s">
        <v>722</v>
      </c>
      <c r="D116" s="92" t="s">
        <v>724</v>
      </c>
      <c r="E116" s="92" t="s">
        <v>726</v>
      </c>
    </row>
    <row r="117" spans="2:5" ht="12.75">
      <c r="B117" s="176" t="s">
        <v>6</v>
      </c>
      <c r="C117" s="177"/>
      <c r="D117" s="177"/>
      <c r="E117" s="178"/>
    </row>
    <row r="118" spans="2:5" ht="19.5">
      <c r="B118" s="88" t="s">
        <v>0</v>
      </c>
      <c r="C118" s="88" t="s">
        <v>254</v>
      </c>
      <c r="D118" s="92" t="s">
        <v>736</v>
      </c>
      <c r="E118" s="91" t="s">
        <v>720</v>
      </c>
    </row>
    <row r="119" spans="2:5" ht="12.75">
      <c r="B119" s="176" t="s">
        <v>48</v>
      </c>
      <c r="C119" s="177"/>
      <c r="D119" s="177"/>
      <c r="E119" s="178"/>
    </row>
    <row r="120" spans="2:5" ht="29.25">
      <c r="B120" s="88" t="s">
        <v>0</v>
      </c>
      <c r="C120" s="88" t="s">
        <v>257</v>
      </c>
      <c r="D120" s="92" t="s">
        <v>745</v>
      </c>
      <c r="E120" s="91" t="s">
        <v>31</v>
      </c>
    </row>
    <row r="121" spans="2:5" ht="12.75">
      <c r="B121" s="176" t="s">
        <v>7</v>
      </c>
      <c r="C121" s="177"/>
      <c r="D121" s="177"/>
      <c r="E121" s="178"/>
    </row>
    <row r="122" spans="2:5" ht="19.5">
      <c r="B122" s="88" t="s">
        <v>0</v>
      </c>
      <c r="C122" s="88" t="s">
        <v>348</v>
      </c>
      <c r="D122" s="92" t="s">
        <v>734</v>
      </c>
      <c r="E122" s="91"/>
    </row>
    <row r="123" spans="2:5" ht="12.75">
      <c r="B123" s="88"/>
      <c r="C123" s="88" t="s">
        <v>349</v>
      </c>
      <c r="D123" s="92" t="s">
        <v>735</v>
      </c>
      <c r="E123" s="91" t="s">
        <v>733</v>
      </c>
    </row>
    <row r="124" spans="2:5" ht="12.75">
      <c r="B124" s="176" t="s">
        <v>8</v>
      </c>
      <c r="C124" s="177"/>
      <c r="D124" s="177"/>
      <c r="E124" s="178"/>
    </row>
    <row r="125" spans="2:5" ht="19.5">
      <c r="B125" s="88" t="s">
        <v>0</v>
      </c>
      <c r="C125" s="88" t="s">
        <v>260</v>
      </c>
      <c r="D125" s="92" t="s">
        <v>742</v>
      </c>
      <c r="E125" s="92" t="s">
        <v>744</v>
      </c>
    </row>
    <row r="126" spans="2:5" ht="19.5">
      <c r="B126" s="88"/>
      <c r="C126" s="88" t="s">
        <v>262</v>
      </c>
      <c r="D126" s="92" t="s">
        <v>743</v>
      </c>
      <c r="E126" s="92" t="s">
        <v>744</v>
      </c>
    </row>
    <row r="127" spans="2:5" ht="12.75">
      <c r="B127" s="176" t="s">
        <v>27</v>
      </c>
      <c r="C127" s="177"/>
      <c r="D127" s="177"/>
      <c r="E127" s="178"/>
    </row>
    <row r="128" spans="2:5" ht="29.25">
      <c r="B128" s="88" t="s">
        <v>0</v>
      </c>
      <c r="C128" s="88" t="s">
        <v>371</v>
      </c>
      <c r="D128" s="92" t="s">
        <v>715</v>
      </c>
      <c r="E128" s="92" t="s">
        <v>720</v>
      </c>
    </row>
    <row r="129" spans="2:5" ht="12.75">
      <c r="B129" s="88"/>
      <c r="C129" s="88" t="s">
        <v>372</v>
      </c>
      <c r="D129" s="92" t="s">
        <v>716</v>
      </c>
      <c r="E129" s="92"/>
    </row>
    <row r="130" spans="2:5" ht="29.25">
      <c r="B130" s="88"/>
      <c r="C130" s="88" t="s">
        <v>373</v>
      </c>
      <c r="D130" s="92" t="s">
        <v>717</v>
      </c>
      <c r="E130" s="92"/>
    </row>
    <row r="131" spans="2:5" ht="19.5">
      <c r="B131" s="88"/>
      <c r="C131" s="88" t="s">
        <v>270</v>
      </c>
      <c r="D131" s="92" t="s">
        <v>718</v>
      </c>
      <c r="E131" s="92" t="s">
        <v>713</v>
      </c>
    </row>
    <row r="132" spans="2:5" ht="19.5">
      <c r="B132" s="88"/>
      <c r="C132" s="88" t="s">
        <v>374</v>
      </c>
      <c r="D132" s="92" t="s">
        <v>719</v>
      </c>
      <c r="E132" s="92"/>
    </row>
    <row r="133" spans="2:5" ht="12.75">
      <c r="B133" s="88"/>
      <c r="C133" s="88" t="s">
        <v>272</v>
      </c>
      <c r="D133" s="92"/>
      <c r="E133" s="92"/>
    </row>
    <row r="134" spans="2:5" ht="12.75">
      <c r="B134" s="176" t="s">
        <v>276</v>
      </c>
      <c r="C134" s="177"/>
      <c r="D134" s="177"/>
      <c r="E134" s="178"/>
    </row>
    <row r="135" spans="2:5" ht="12.75">
      <c r="B135" s="88" t="s">
        <v>0</v>
      </c>
      <c r="C135" s="88" t="s">
        <v>277</v>
      </c>
      <c r="D135" s="91" t="s">
        <v>711</v>
      </c>
      <c r="E135" s="91" t="s">
        <v>713</v>
      </c>
    </row>
    <row r="136" spans="2:5" ht="12.75">
      <c r="B136" s="88"/>
      <c r="C136" s="88" t="s">
        <v>280</v>
      </c>
      <c r="D136" s="91" t="s">
        <v>712</v>
      </c>
      <c r="E136" s="91" t="s">
        <v>713</v>
      </c>
    </row>
    <row r="137" spans="2:5" ht="12.75">
      <c r="B137" s="176" t="s">
        <v>40</v>
      </c>
      <c r="C137" s="177"/>
      <c r="D137" s="177"/>
      <c r="E137" s="178"/>
    </row>
    <row r="138" spans="2:5" ht="19.5">
      <c r="B138" s="88" t="s">
        <v>0</v>
      </c>
      <c r="C138" s="88" t="s">
        <v>281</v>
      </c>
      <c r="D138" s="92" t="s">
        <v>741</v>
      </c>
      <c r="E138" s="92" t="s">
        <v>740</v>
      </c>
    </row>
    <row r="139" spans="2:5" ht="12.75">
      <c r="B139" s="176" t="s">
        <v>41</v>
      </c>
      <c r="C139" s="177"/>
      <c r="D139" s="177"/>
      <c r="E139" s="178"/>
    </row>
    <row r="140" spans="2:5" ht="19.5">
      <c r="B140" s="88" t="s">
        <v>0</v>
      </c>
      <c r="C140" s="88" t="s">
        <v>260</v>
      </c>
      <c r="D140" s="92" t="s">
        <v>737</v>
      </c>
      <c r="E140" s="92" t="s">
        <v>738</v>
      </c>
    </row>
    <row r="141" spans="2:5" ht="19.5">
      <c r="B141" s="88"/>
      <c r="C141" s="88" t="s">
        <v>274</v>
      </c>
      <c r="D141" s="92" t="s">
        <v>737</v>
      </c>
      <c r="E141" s="92" t="s">
        <v>739</v>
      </c>
    </row>
    <row r="142" spans="2:5" ht="12.75">
      <c r="B142" s="176" t="s">
        <v>43</v>
      </c>
      <c r="C142" s="177"/>
      <c r="D142" s="177"/>
      <c r="E142" s="178"/>
    </row>
    <row r="143" spans="2:5" ht="29.25">
      <c r="B143" s="88" t="s">
        <v>0</v>
      </c>
      <c r="C143" s="88" t="s">
        <v>283</v>
      </c>
      <c r="D143" s="92" t="s">
        <v>727</v>
      </c>
      <c r="E143" s="92" t="s">
        <v>728</v>
      </c>
    </row>
    <row r="144" spans="2:5" ht="12.75">
      <c r="B144" s="176" t="s">
        <v>9</v>
      </c>
      <c r="C144" s="177"/>
      <c r="D144" s="177"/>
      <c r="E144" s="178"/>
    </row>
    <row r="145" spans="2:5" ht="19.5">
      <c r="B145" s="51" t="s">
        <v>0</v>
      </c>
      <c r="C145" s="56" t="s">
        <v>418</v>
      </c>
      <c r="D145" s="92" t="s">
        <v>752</v>
      </c>
      <c r="E145" s="92" t="s">
        <v>746</v>
      </c>
    </row>
    <row r="146" spans="2:5" ht="12.75">
      <c r="B146" s="51"/>
      <c r="C146" s="56" t="s">
        <v>287</v>
      </c>
      <c r="D146" s="92" t="s">
        <v>753</v>
      </c>
      <c r="E146" s="92"/>
    </row>
    <row r="147" spans="2:5" ht="12.75">
      <c r="B147" s="51"/>
      <c r="C147" s="56" t="s">
        <v>288</v>
      </c>
      <c r="D147" s="92" t="s">
        <v>753</v>
      </c>
      <c r="E147" s="92" t="s">
        <v>31</v>
      </c>
    </row>
    <row r="148" spans="2:5" ht="19.5">
      <c r="B148" s="51"/>
      <c r="C148" s="56" t="s">
        <v>419</v>
      </c>
      <c r="D148" s="92" t="s">
        <v>753</v>
      </c>
      <c r="E148" s="92" t="s">
        <v>747</v>
      </c>
    </row>
    <row r="149" spans="2:5" ht="29.25">
      <c r="B149" s="51"/>
      <c r="C149" s="56" t="s">
        <v>289</v>
      </c>
      <c r="D149" s="92" t="s">
        <v>754</v>
      </c>
      <c r="E149" s="92" t="s">
        <v>748</v>
      </c>
    </row>
    <row r="150" spans="2:5" ht="12.75">
      <c r="B150" s="51"/>
      <c r="C150" s="56" t="s">
        <v>293</v>
      </c>
      <c r="D150" s="92" t="s">
        <v>753</v>
      </c>
      <c r="E150" s="92" t="s">
        <v>31</v>
      </c>
    </row>
    <row r="151" spans="2:5" ht="12.75">
      <c r="B151" s="51"/>
      <c r="C151" s="56" t="s">
        <v>420</v>
      </c>
      <c r="D151" s="92" t="s">
        <v>753</v>
      </c>
      <c r="E151" s="92" t="s">
        <v>733</v>
      </c>
    </row>
    <row r="152" spans="2:5" ht="12.75">
      <c r="B152" s="51"/>
      <c r="C152" s="56" t="s">
        <v>298</v>
      </c>
      <c r="D152" s="92" t="s">
        <v>755</v>
      </c>
      <c r="E152" s="92" t="s">
        <v>713</v>
      </c>
    </row>
    <row r="153" spans="2:5" ht="12.75">
      <c r="B153" s="51"/>
      <c r="C153" s="56" t="s">
        <v>299</v>
      </c>
      <c r="D153" s="92" t="s">
        <v>724</v>
      </c>
      <c r="E153" s="92" t="s">
        <v>749</v>
      </c>
    </row>
    <row r="154" spans="2:5" ht="19.5">
      <c r="B154" s="51"/>
      <c r="C154" s="56" t="s">
        <v>301</v>
      </c>
      <c r="D154" s="92" t="s">
        <v>756</v>
      </c>
      <c r="E154" s="92" t="s">
        <v>749</v>
      </c>
    </row>
    <row r="155" spans="2:5" ht="12.75">
      <c r="B155" s="51"/>
      <c r="C155" s="56" t="s">
        <v>305</v>
      </c>
      <c r="D155" s="92" t="s">
        <v>724</v>
      </c>
      <c r="E155" s="92" t="s">
        <v>750</v>
      </c>
    </row>
    <row r="156" spans="2:5" ht="29.25">
      <c r="B156" s="51"/>
      <c r="C156" s="56" t="s">
        <v>306</v>
      </c>
      <c r="D156" s="92" t="s">
        <v>753</v>
      </c>
      <c r="E156" s="92"/>
    </row>
    <row r="157" spans="2:5" ht="12.75">
      <c r="B157" s="51"/>
      <c r="C157" s="56" t="s">
        <v>308</v>
      </c>
      <c r="D157" s="92" t="s">
        <v>753</v>
      </c>
      <c r="E157" s="92" t="s">
        <v>751</v>
      </c>
    </row>
    <row r="158" spans="2:5" ht="12.75">
      <c r="B158" s="51"/>
      <c r="C158" s="56" t="s">
        <v>310</v>
      </c>
      <c r="D158" s="92" t="s">
        <v>724</v>
      </c>
      <c r="E158" s="92"/>
    </row>
    <row r="159" spans="2:5" ht="12.75">
      <c r="B159" s="88"/>
      <c r="C159" s="56" t="s">
        <v>312</v>
      </c>
      <c r="D159" s="92" t="s">
        <v>755</v>
      </c>
      <c r="E159" s="92"/>
    </row>
  </sheetData>
  <sheetProtection/>
  <mergeCells count="16">
    <mergeCell ref="B127:E127"/>
    <mergeCell ref="B134:E134"/>
    <mergeCell ref="B137:E137"/>
    <mergeCell ref="B139:E139"/>
    <mergeCell ref="B142:E142"/>
    <mergeCell ref="B144:E144"/>
    <mergeCell ref="B121:E121"/>
    <mergeCell ref="B124:E124"/>
    <mergeCell ref="C108:E108"/>
    <mergeCell ref="C110:E110"/>
    <mergeCell ref="B107:E107"/>
    <mergeCell ref="B3:E3"/>
    <mergeCell ref="B109:E109"/>
    <mergeCell ref="B111:E111"/>
    <mergeCell ref="B117:E117"/>
    <mergeCell ref="B119:E1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58"/>
  <sheetViews>
    <sheetView view="pageBreakPreview" zoomScale="60" zoomScaleNormal="90" zoomScalePageLayoutView="0" workbookViewId="0" topLeftCell="A1">
      <selection activeCell="L2" sqref="L2:N2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0.00390625" style="0" customWidth="1"/>
    <col min="4" max="4" width="14.7109375" style="0" customWidth="1"/>
    <col min="5" max="5" width="12.7109375" style="0" customWidth="1"/>
    <col min="7" max="7" width="9.421875" style="0" customWidth="1"/>
    <col min="8" max="8" width="10.140625" style="0" customWidth="1"/>
    <col min="9" max="9" width="10.8515625" style="0" customWidth="1"/>
    <col min="10" max="10" width="16.57421875" style="0" customWidth="1"/>
    <col min="11" max="11" width="24.8515625" style="0" customWidth="1"/>
    <col min="12" max="12" width="18.7109375" style="0" customWidth="1"/>
    <col min="13" max="13" width="19.140625" style="0" customWidth="1"/>
    <col min="14" max="14" width="23.00390625" style="0" customWidth="1"/>
  </cols>
  <sheetData>
    <row r="2" spans="12:14" ht="12.75">
      <c r="L2" s="234" t="s">
        <v>994</v>
      </c>
      <c r="M2" s="234"/>
      <c r="N2" s="234"/>
    </row>
    <row r="3" spans="1:14" ht="12.75">
      <c r="A3" s="65"/>
      <c r="B3" s="49" t="s">
        <v>54</v>
      </c>
      <c r="C3" s="50"/>
      <c r="D3" s="50"/>
      <c r="E3" s="51"/>
      <c r="F3" s="48" t="s">
        <v>55</v>
      </c>
      <c r="G3" s="48"/>
      <c r="H3" s="48"/>
      <c r="I3" s="48"/>
      <c r="J3" s="65"/>
      <c r="K3" s="67"/>
      <c r="L3" s="67"/>
      <c r="M3" s="67"/>
      <c r="N3" s="67"/>
    </row>
    <row r="4" spans="1:14" ht="45">
      <c r="A4" s="48" t="s">
        <v>56</v>
      </c>
      <c r="B4" s="48" t="s">
        <v>57</v>
      </c>
      <c r="C4" s="108" t="s">
        <v>58</v>
      </c>
      <c r="D4" s="34" t="s">
        <v>898</v>
      </c>
      <c r="E4" s="34" t="s">
        <v>59</v>
      </c>
      <c r="F4" s="34" t="s">
        <v>60</v>
      </c>
      <c r="G4" s="48" t="s">
        <v>61</v>
      </c>
      <c r="H4" s="48" t="s">
        <v>62</v>
      </c>
      <c r="I4" s="48" t="s">
        <v>314</v>
      </c>
      <c r="J4" s="34" t="s">
        <v>63</v>
      </c>
      <c r="K4" s="36" t="s">
        <v>315</v>
      </c>
      <c r="L4" s="35" t="s">
        <v>316</v>
      </c>
      <c r="M4" s="34" t="s">
        <v>317</v>
      </c>
      <c r="N4" s="34" t="s">
        <v>318</v>
      </c>
    </row>
    <row r="5" spans="1:14" ht="12.75">
      <c r="A5" s="65" t="s">
        <v>0</v>
      </c>
      <c r="B5" s="56" t="s">
        <v>612</v>
      </c>
      <c r="C5" s="53">
        <f aca="true" t="shared" si="0" ref="C5:C18">3000*E5</f>
        <v>455340</v>
      </c>
      <c r="D5" s="143" t="s">
        <v>899</v>
      </c>
      <c r="E5" s="50">
        <v>151.78</v>
      </c>
      <c r="F5" s="51">
        <v>1958</v>
      </c>
      <c r="G5" s="65" t="s">
        <v>64</v>
      </c>
      <c r="H5" s="65" t="s">
        <v>65</v>
      </c>
      <c r="I5" s="65" t="s">
        <v>66</v>
      </c>
      <c r="J5" s="56" t="s">
        <v>67</v>
      </c>
      <c r="K5" s="68" t="s">
        <v>321</v>
      </c>
      <c r="L5" s="69" t="s">
        <v>641</v>
      </c>
      <c r="M5" s="64" t="s">
        <v>642</v>
      </c>
      <c r="N5" s="69" t="s">
        <v>641</v>
      </c>
    </row>
    <row r="6" spans="1:14" ht="12.75">
      <c r="A6" s="65"/>
      <c r="B6" s="56" t="s">
        <v>613</v>
      </c>
      <c r="C6" s="53">
        <f t="shared" si="0"/>
        <v>480000</v>
      </c>
      <c r="D6" s="143" t="s">
        <v>899</v>
      </c>
      <c r="E6" s="50">
        <v>160</v>
      </c>
      <c r="F6" s="51">
        <v>1912</v>
      </c>
      <c r="G6" s="65" t="s">
        <v>68</v>
      </c>
      <c r="H6" s="65" t="s">
        <v>65</v>
      </c>
      <c r="I6" s="65" t="s">
        <v>66</v>
      </c>
      <c r="J6" s="56" t="s">
        <v>69</v>
      </c>
      <c r="K6" s="68" t="s">
        <v>321</v>
      </c>
      <c r="L6" s="69" t="s">
        <v>322</v>
      </c>
      <c r="M6" s="64" t="s">
        <v>643</v>
      </c>
      <c r="N6" s="69" t="s">
        <v>322</v>
      </c>
    </row>
    <row r="7" spans="1:14" ht="12.75">
      <c r="A7" s="65"/>
      <c r="B7" s="56" t="s">
        <v>614</v>
      </c>
      <c r="C7" s="53">
        <f t="shared" si="0"/>
        <v>874199.9999999999</v>
      </c>
      <c r="D7" s="143" t="s">
        <v>899</v>
      </c>
      <c r="E7" s="50">
        <v>291.4</v>
      </c>
      <c r="F7" s="51">
        <v>1902</v>
      </c>
      <c r="G7" s="65" t="s">
        <v>64</v>
      </c>
      <c r="H7" s="65" t="s">
        <v>65</v>
      </c>
      <c r="I7" s="65" t="s">
        <v>66</v>
      </c>
      <c r="J7" s="56" t="s">
        <v>70</v>
      </c>
      <c r="K7" s="68" t="s">
        <v>321</v>
      </c>
      <c r="L7" s="69" t="s">
        <v>322</v>
      </c>
      <c r="M7" s="64" t="s">
        <v>644</v>
      </c>
      <c r="N7" s="69" t="s">
        <v>322</v>
      </c>
    </row>
    <row r="8" spans="1:14" ht="12.75">
      <c r="A8" s="65"/>
      <c r="B8" s="56" t="s">
        <v>618</v>
      </c>
      <c r="C8" s="53">
        <f t="shared" si="0"/>
        <v>432060.00000000006</v>
      </c>
      <c r="D8" s="143" t="s">
        <v>899</v>
      </c>
      <c r="E8" s="50">
        <v>144.02</v>
      </c>
      <c r="F8" s="51">
        <v>1891</v>
      </c>
      <c r="G8" s="65" t="s">
        <v>64</v>
      </c>
      <c r="H8" s="65" t="s">
        <v>65</v>
      </c>
      <c r="I8" s="65" t="s">
        <v>71</v>
      </c>
      <c r="J8" s="56" t="s">
        <v>67</v>
      </c>
      <c r="K8" s="68" t="s">
        <v>321</v>
      </c>
      <c r="L8" s="69" t="s">
        <v>322</v>
      </c>
      <c r="M8" s="64" t="s">
        <v>679</v>
      </c>
      <c r="N8" s="69" t="s">
        <v>322</v>
      </c>
    </row>
    <row r="9" spans="1:14" ht="12.75">
      <c r="A9" s="65"/>
      <c r="B9" s="56" t="s">
        <v>617</v>
      </c>
      <c r="C9" s="53">
        <f t="shared" si="0"/>
        <v>382380</v>
      </c>
      <c r="D9" s="143" t="s">
        <v>899</v>
      </c>
      <c r="E9" s="50">
        <v>127.46</v>
      </c>
      <c r="F9" s="51">
        <v>1890</v>
      </c>
      <c r="G9" s="56" t="s">
        <v>64</v>
      </c>
      <c r="H9" s="65" t="s">
        <v>65</v>
      </c>
      <c r="I9" s="65" t="s">
        <v>66</v>
      </c>
      <c r="J9" s="56" t="s">
        <v>72</v>
      </c>
      <c r="K9" s="68" t="s">
        <v>321</v>
      </c>
      <c r="L9" s="69" t="s">
        <v>322</v>
      </c>
      <c r="M9" s="64" t="s">
        <v>645</v>
      </c>
      <c r="N9" s="69" t="s">
        <v>322</v>
      </c>
    </row>
    <row r="10" spans="1:14" ht="12.75">
      <c r="A10" s="65"/>
      <c r="B10" s="56" t="s">
        <v>616</v>
      </c>
      <c r="C10" s="53">
        <f t="shared" si="0"/>
        <v>3139200.0000000005</v>
      </c>
      <c r="D10" s="143" t="s">
        <v>899</v>
      </c>
      <c r="E10" s="50">
        <v>1046.4</v>
      </c>
      <c r="F10" s="51">
        <v>1997</v>
      </c>
      <c r="G10" s="56" t="s">
        <v>73</v>
      </c>
      <c r="H10" s="65" t="s">
        <v>73</v>
      </c>
      <c r="I10" s="65" t="s">
        <v>74</v>
      </c>
      <c r="J10" s="56" t="s">
        <v>70</v>
      </c>
      <c r="K10" s="68" t="s">
        <v>321</v>
      </c>
      <c r="L10" s="69" t="s">
        <v>322</v>
      </c>
      <c r="M10" s="64" t="s">
        <v>646</v>
      </c>
      <c r="N10" s="69" t="s">
        <v>322</v>
      </c>
    </row>
    <row r="11" spans="1:14" ht="12.75">
      <c r="A11" s="65"/>
      <c r="B11" s="56" t="s">
        <v>615</v>
      </c>
      <c r="C11" s="53">
        <f t="shared" si="0"/>
        <v>779610</v>
      </c>
      <c r="D11" s="143" t="s">
        <v>899</v>
      </c>
      <c r="E11" s="50">
        <v>259.87</v>
      </c>
      <c r="F11" s="51">
        <v>1904</v>
      </c>
      <c r="G11" s="56" t="s">
        <v>64</v>
      </c>
      <c r="H11" s="65" t="s">
        <v>65</v>
      </c>
      <c r="I11" s="65" t="s">
        <v>71</v>
      </c>
      <c r="J11" s="56" t="s">
        <v>72</v>
      </c>
      <c r="K11" s="68" t="s">
        <v>321</v>
      </c>
      <c r="L11" s="69" t="s">
        <v>322</v>
      </c>
      <c r="M11" s="64" t="s">
        <v>647</v>
      </c>
      <c r="N11" s="69" t="s">
        <v>322</v>
      </c>
    </row>
    <row r="12" spans="1:14" ht="12.75">
      <c r="A12" s="65"/>
      <c r="B12" s="56" t="s">
        <v>75</v>
      </c>
      <c r="C12" s="53">
        <f t="shared" si="0"/>
        <v>859500</v>
      </c>
      <c r="D12" s="143" t="s">
        <v>899</v>
      </c>
      <c r="E12" s="50">
        <v>286.5</v>
      </c>
      <c r="F12" s="51">
        <v>1904</v>
      </c>
      <c r="G12" s="56" t="s">
        <v>64</v>
      </c>
      <c r="H12" s="65" t="s">
        <v>65</v>
      </c>
      <c r="I12" s="65" t="s">
        <v>71</v>
      </c>
      <c r="J12" s="56" t="s">
        <v>76</v>
      </c>
      <c r="K12" s="68" t="s">
        <v>321</v>
      </c>
      <c r="L12" s="69" t="s">
        <v>322</v>
      </c>
      <c r="M12" s="69" t="s">
        <v>680</v>
      </c>
      <c r="N12" s="69" t="s">
        <v>322</v>
      </c>
    </row>
    <row r="13" spans="1:14" ht="12.75">
      <c r="A13" s="65"/>
      <c r="B13" s="56" t="s">
        <v>619</v>
      </c>
      <c r="C13" s="53">
        <f t="shared" si="0"/>
        <v>738390</v>
      </c>
      <c r="D13" s="143" t="s">
        <v>899</v>
      </c>
      <c r="E13" s="50">
        <v>246.13</v>
      </c>
      <c r="F13" s="51">
        <v>1904</v>
      </c>
      <c r="G13" s="56" t="s">
        <v>64</v>
      </c>
      <c r="H13" s="65" t="s">
        <v>65</v>
      </c>
      <c r="I13" s="65" t="s">
        <v>71</v>
      </c>
      <c r="J13" s="56" t="s">
        <v>76</v>
      </c>
      <c r="K13" s="68" t="s">
        <v>321</v>
      </c>
      <c r="L13" s="69" t="s">
        <v>322</v>
      </c>
      <c r="M13" s="64" t="s">
        <v>681</v>
      </c>
      <c r="N13" s="69" t="s">
        <v>322</v>
      </c>
    </row>
    <row r="14" spans="1:14" ht="19.5">
      <c r="A14" s="65"/>
      <c r="B14" s="56" t="s">
        <v>620</v>
      </c>
      <c r="C14" s="53">
        <f t="shared" si="0"/>
        <v>1119270</v>
      </c>
      <c r="D14" s="143" t="s">
        <v>899</v>
      </c>
      <c r="E14" s="50">
        <v>373.09</v>
      </c>
      <c r="F14" s="51">
        <v>1931</v>
      </c>
      <c r="G14" s="56" t="s">
        <v>64</v>
      </c>
      <c r="H14" s="56" t="s">
        <v>77</v>
      </c>
      <c r="I14" s="65" t="s">
        <v>66</v>
      </c>
      <c r="J14" s="56" t="s">
        <v>78</v>
      </c>
      <c r="K14" s="68" t="s">
        <v>321</v>
      </c>
      <c r="L14" s="69" t="s">
        <v>322</v>
      </c>
      <c r="M14" s="64" t="s">
        <v>648</v>
      </c>
      <c r="N14" s="69" t="s">
        <v>322</v>
      </c>
    </row>
    <row r="15" spans="1:14" ht="19.5">
      <c r="A15" s="65"/>
      <c r="B15" s="56" t="s">
        <v>621</v>
      </c>
      <c r="C15" s="53">
        <f t="shared" si="0"/>
        <v>1072020</v>
      </c>
      <c r="D15" s="143" t="s">
        <v>899</v>
      </c>
      <c r="E15" s="50">
        <v>357.34</v>
      </c>
      <c r="F15" s="51">
        <v>1965</v>
      </c>
      <c r="G15" s="56" t="s">
        <v>79</v>
      </c>
      <c r="H15" s="56" t="s">
        <v>73</v>
      </c>
      <c r="I15" s="65" t="s">
        <v>74</v>
      </c>
      <c r="J15" s="56" t="s">
        <v>80</v>
      </c>
      <c r="K15" s="68" t="s">
        <v>321</v>
      </c>
      <c r="L15" s="69" t="s">
        <v>322</v>
      </c>
      <c r="M15" s="64" t="s">
        <v>649</v>
      </c>
      <c r="N15" s="69" t="s">
        <v>322</v>
      </c>
    </row>
    <row r="16" spans="1:14" ht="12.75">
      <c r="A16" s="65"/>
      <c r="B16" s="56" t="s">
        <v>622</v>
      </c>
      <c r="C16" s="53">
        <f t="shared" si="0"/>
        <v>455640</v>
      </c>
      <c r="D16" s="143" t="s">
        <v>899</v>
      </c>
      <c r="E16" s="50">
        <v>151.88</v>
      </c>
      <c r="F16" s="51">
        <v>1899</v>
      </c>
      <c r="G16" s="56" t="s">
        <v>64</v>
      </c>
      <c r="H16" s="56" t="s">
        <v>65</v>
      </c>
      <c r="I16" s="65" t="s">
        <v>66</v>
      </c>
      <c r="J16" s="56" t="s">
        <v>67</v>
      </c>
      <c r="K16" s="68" t="s">
        <v>321</v>
      </c>
      <c r="L16" s="69" t="s">
        <v>322</v>
      </c>
      <c r="M16" s="64" t="s">
        <v>650</v>
      </c>
      <c r="N16" s="69" t="s">
        <v>322</v>
      </c>
    </row>
    <row r="17" spans="1:14" ht="12.75">
      <c r="A17" s="65"/>
      <c r="B17" s="56" t="s">
        <v>623</v>
      </c>
      <c r="C17" s="53">
        <f t="shared" si="0"/>
        <v>186600</v>
      </c>
      <c r="D17" s="143" t="s">
        <v>899</v>
      </c>
      <c r="E17" s="50">
        <v>62.2</v>
      </c>
      <c r="F17" s="51" t="s">
        <v>81</v>
      </c>
      <c r="G17" s="56" t="s">
        <v>64</v>
      </c>
      <c r="H17" s="56" t="s">
        <v>65</v>
      </c>
      <c r="I17" s="65" t="s">
        <v>66</v>
      </c>
      <c r="J17" s="56" t="s">
        <v>67</v>
      </c>
      <c r="K17" s="68" t="s">
        <v>321</v>
      </c>
      <c r="L17" s="69" t="s">
        <v>322</v>
      </c>
      <c r="M17" s="64" t="s">
        <v>651</v>
      </c>
      <c r="N17" s="69" t="s">
        <v>322</v>
      </c>
    </row>
    <row r="18" spans="1:14" ht="12.75">
      <c r="A18" s="65"/>
      <c r="B18" s="56" t="s">
        <v>624</v>
      </c>
      <c r="C18" s="53">
        <f t="shared" si="0"/>
        <v>804660.0000000001</v>
      </c>
      <c r="D18" s="143" t="s">
        <v>899</v>
      </c>
      <c r="E18" s="50">
        <v>268.22</v>
      </c>
      <c r="F18" s="51" t="s">
        <v>82</v>
      </c>
      <c r="G18" s="56" t="s">
        <v>64</v>
      </c>
      <c r="H18" s="56" t="s">
        <v>65</v>
      </c>
      <c r="I18" s="65" t="s">
        <v>66</v>
      </c>
      <c r="J18" s="56" t="s">
        <v>67</v>
      </c>
      <c r="K18" s="68" t="s">
        <v>321</v>
      </c>
      <c r="L18" s="69" t="s">
        <v>322</v>
      </c>
      <c r="M18" s="64" t="s">
        <v>652</v>
      </c>
      <c r="N18" s="69" t="s">
        <v>322</v>
      </c>
    </row>
    <row r="19" spans="1:14" ht="12.75">
      <c r="A19" s="65"/>
      <c r="B19" s="56" t="s">
        <v>901</v>
      </c>
      <c r="C19" s="53">
        <v>231650</v>
      </c>
      <c r="D19" s="143" t="s">
        <v>900</v>
      </c>
      <c r="E19" s="50">
        <v>77.07</v>
      </c>
      <c r="F19" s="51" t="s">
        <v>81</v>
      </c>
      <c r="G19" s="56" t="s">
        <v>64</v>
      </c>
      <c r="H19" s="56" t="s">
        <v>65</v>
      </c>
      <c r="I19" s="65" t="s">
        <v>66</v>
      </c>
      <c r="J19" s="56" t="s">
        <v>67</v>
      </c>
      <c r="K19" s="68" t="s">
        <v>321</v>
      </c>
      <c r="L19" s="69" t="s">
        <v>641</v>
      </c>
      <c r="M19" s="64" t="s">
        <v>653</v>
      </c>
      <c r="N19" s="69" t="s">
        <v>641</v>
      </c>
    </row>
    <row r="20" spans="1:14" ht="12.75">
      <c r="A20" s="65"/>
      <c r="B20" s="56" t="s">
        <v>626</v>
      </c>
      <c r="C20" s="53">
        <f>3000*E20</f>
        <v>498000</v>
      </c>
      <c r="D20" s="143" t="s">
        <v>899</v>
      </c>
      <c r="E20" s="50">
        <v>166</v>
      </c>
      <c r="F20" s="51" t="s">
        <v>81</v>
      </c>
      <c r="G20" s="65" t="s">
        <v>64</v>
      </c>
      <c r="H20" s="56" t="s">
        <v>65</v>
      </c>
      <c r="I20" s="65" t="s">
        <v>71</v>
      </c>
      <c r="J20" s="65" t="s">
        <v>67</v>
      </c>
      <c r="K20" s="68" t="s">
        <v>321</v>
      </c>
      <c r="L20" s="69" t="s">
        <v>322</v>
      </c>
      <c r="M20" s="64" t="s">
        <v>654</v>
      </c>
      <c r="N20" s="69" t="s">
        <v>322</v>
      </c>
    </row>
    <row r="21" spans="1:14" ht="12.75">
      <c r="A21" s="65"/>
      <c r="B21" s="56" t="s">
        <v>627</v>
      </c>
      <c r="C21" s="53">
        <f>3000*E21</f>
        <v>972660.0000000001</v>
      </c>
      <c r="D21" s="143" t="s">
        <v>899</v>
      </c>
      <c r="E21" s="50">
        <v>324.22</v>
      </c>
      <c r="F21" s="51" t="s">
        <v>81</v>
      </c>
      <c r="G21" s="65" t="s">
        <v>64</v>
      </c>
      <c r="H21" s="56" t="s">
        <v>65</v>
      </c>
      <c r="I21" s="56" t="s">
        <v>65</v>
      </c>
      <c r="J21" s="65" t="s">
        <v>67</v>
      </c>
      <c r="K21" s="68" t="s">
        <v>321</v>
      </c>
      <c r="L21" s="69" t="s">
        <v>321</v>
      </c>
      <c r="M21" s="64" t="s">
        <v>682</v>
      </c>
      <c r="N21" s="69" t="s">
        <v>322</v>
      </c>
    </row>
    <row r="22" spans="1:14" ht="12.75">
      <c r="A22" s="65"/>
      <c r="B22" s="56" t="s">
        <v>628</v>
      </c>
      <c r="C22" s="53">
        <f>3000*E22</f>
        <v>432689.99999999994</v>
      </c>
      <c r="D22" s="143" t="s">
        <v>899</v>
      </c>
      <c r="E22" s="50">
        <v>144.23</v>
      </c>
      <c r="F22" s="51" t="s">
        <v>81</v>
      </c>
      <c r="G22" s="65" t="s">
        <v>64</v>
      </c>
      <c r="H22" s="56" t="s">
        <v>65</v>
      </c>
      <c r="I22" s="65" t="s">
        <v>71</v>
      </c>
      <c r="J22" s="65" t="s">
        <v>72</v>
      </c>
      <c r="K22" s="68" t="s">
        <v>321</v>
      </c>
      <c r="L22" s="69" t="s">
        <v>322</v>
      </c>
      <c r="M22" s="64" t="s">
        <v>655</v>
      </c>
      <c r="N22" s="69" t="s">
        <v>322</v>
      </c>
    </row>
    <row r="23" spans="1:14" ht="12.75">
      <c r="A23" s="65"/>
      <c r="B23" s="56" t="s">
        <v>902</v>
      </c>
      <c r="C23" s="53">
        <v>734589.68</v>
      </c>
      <c r="D23" s="143" t="s">
        <v>900</v>
      </c>
      <c r="E23" s="50">
        <v>193.06</v>
      </c>
      <c r="F23" s="51" t="s">
        <v>82</v>
      </c>
      <c r="G23" s="65" t="s">
        <v>64</v>
      </c>
      <c r="H23" s="56" t="s">
        <v>65</v>
      </c>
      <c r="I23" s="65" t="s">
        <v>71</v>
      </c>
      <c r="J23" s="65" t="s">
        <v>67</v>
      </c>
      <c r="K23" s="68" t="s">
        <v>321</v>
      </c>
      <c r="L23" s="69" t="s">
        <v>322</v>
      </c>
      <c r="M23" s="66" t="s">
        <v>683</v>
      </c>
      <c r="N23" s="69" t="s">
        <v>322</v>
      </c>
    </row>
    <row r="24" spans="1:14" ht="12.75">
      <c r="A24" s="65"/>
      <c r="B24" s="56" t="s">
        <v>629</v>
      </c>
      <c r="C24" s="53">
        <f>3000*E24</f>
        <v>127200</v>
      </c>
      <c r="D24" s="143" t="s">
        <v>899</v>
      </c>
      <c r="E24" s="50">
        <v>42.4</v>
      </c>
      <c r="F24" s="51" t="s">
        <v>82</v>
      </c>
      <c r="G24" s="65" t="s">
        <v>64</v>
      </c>
      <c r="H24" s="56" t="s">
        <v>65</v>
      </c>
      <c r="I24" s="65" t="s">
        <v>71</v>
      </c>
      <c r="J24" s="65" t="s">
        <v>67</v>
      </c>
      <c r="K24" s="68" t="s">
        <v>321</v>
      </c>
      <c r="L24" s="69" t="s">
        <v>322</v>
      </c>
      <c r="M24" s="64" t="s">
        <v>656</v>
      </c>
      <c r="N24" s="69" t="s">
        <v>322</v>
      </c>
    </row>
    <row r="25" spans="1:14" ht="12.75">
      <c r="A25" s="65"/>
      <c r="B25" s="56" t="s">
        <v>630</v>
      </c>
      <c r="C25" s="53">
        <f>3000*E25</f>
        <v>303000</v>
      </c>
      <c r="D25" s="143" t="s">
        <v>899</v>
      </c>
      <c r="E25" s="50">
        <v>101</v>
      </c>
      <c r="F25" s="51" t="s">
        <v>81</v>
      </c>
      <c r="G25" s="65" t="s">
        <v>64</v>
      </c>
      <c r="H25" s="56" t="s">
        <v>65</v>
      </c>
      <c r="I25" s="65" t="s">
        <v>71</v>
      </c>
      <c r="J25" s="65" t="s">
        <v>67</v>
      </c>
      <c r="K25" s="68" t="s">
        <v>321</v>
      </c>
      <c r="L25" s="69" t="s">
        <v>322</v>
      </c>
      <c r="M25" s="64" t="s">
        <v>657</v>
      </c>
      <c r="N25" s="69" t="s">
        <v>322</v>
      </c>
    </row>
    <row r="26" spans="1:14" ht="19.5">
      <c r="A26" s="86"/>
      <c r="B26" s="56" t="s">
        <v>903</v>
      </c>
      <c r="C26" s="53">
        <v>848527.99</v>
      </c>
      <c r="D26" s="143" t="s">
        <v>900</v>
      </c>
      <c r="E26" s="50">
        <v>246.98</v>
      </c>
      <c r="F26" s="51" t="s">
        <v>81</v>
      </c>
      <c r="G26" s="65" t="s">
        <v>64</v>
      </c>
      <c r="H26" s="56" t="s">
        <v>65</v>
      </c>
      <c r="I26" s="65" t="s">
        <v>71</v>
      </c>
      <c r="J26" s="65" t="s">
        <v>72</v>
      </c>
      <c r="K26" s="68" t="s">
        <v>321</v>
      </c>
      <c r="L26" s="69" t="s">
        <v>322</v>
      </c>
      <c r="M26" s="64" t="s">
        <v>684</v>
      </c>
      <c r="N26" s="69" t="s">
        <v>322</v>
      </c>
    </row>
    <row r="27" spans="1:14" ht="12.75">
      <c r="A27" s="86"/>
      <c r="B27" s="56" t="s">
        <v>84</v>
      </c>
      <c r="C27" s="53">
        <f>3000*E27</f>
        <v>641400</v>
      </c>
      <c r="D27" s="143" t="s">
        <v>899</v>
      </c>
      <c r="E27" s="50">
        <v>213.8</v>
      </c>
      <c r="F27" s="51" t="s">
        <v>81</v>
      </c>
      <c r="G27" s="65" t="s">
        <v>64</v>
      </c>
      <c r="H27" s="56" t="s">
        <v>65</v>
      </c>
      <c r="I27" s="65" t="s">
        <v>83</v>
      </c>
      <c r="J27" s="65" t="s">
        <v>67</v>
      </c>
      <c r="K27" s="68" t="s">
        <v>321</v>
      </c>
      <c r="L27" s="69" t="s">
        <v>322</v>
      </c>
      <c r="M27" s="66" t="s">
        <v>685</v>
      </c>
      <c r="N27" s="69" t="s">
        <v>322</v>
      </c>
    </row>
    <row r="28" spans="1:14" ht="12.75">
      <c r="A28" s="65"/>
      <c r="B28" s="56" t="s">
        <v>631</v>
      </c>
      <c r="C28" s="53">
        <f>3000*E28</f>
        <v>2369700</v>
      </c>
      <c r="D28" s="143" t="s">
        <v>899</v>
      </c>
      <c r="E28" s="50">
        <v>789.9</v>
      </c>
      <c r="F28" s="51">
        <v>1892</v>
      </c>
      <c r="G28" s="65" t="s">
        <v>64</v>
      </c>
      <c r="H28" s="56" t="s">
        <v>65</v>
      </c>
      <c r="I28" s="65" t="s">
        <v>85</v>
      </c>
      <c r="J28" s="56" t="s">
        <v>86</v>
      </c>
      <c r="K28" s="68" t="s">
        <v>321</v>
      </c>
      <c r="L28" s="69" t="s">
        <v>322</v>
      </c>
      <c r="M28" s="64" t="s">
        <v>686</v>
      </c>
      <c r="N28" s="69" t="s">
        <v>322</v>
      </c>
    </row>
    <row r="29" spans="1:14" ht="12.75">
      <c r="A29" s="65"/>
      <c r="B29" s="56" t="s">
        <v>632</v>
      </c>
      <c r="C29" s="53">
        <f>3000*E29</f>
        <v>522300</v>
      </c>
      <c r="D29" s="143" t="s">
        <v>899</v>
      </c>
      <c r="E29" s="50">
        <v>174.1</v>
      </c>
      <c r="F29" s="51" t="s">
        <v>82</v>
      </c>
      <c r="G29" s="65" t="s">
        <v>87</v>
      </c>
      <c r="H29" s="56" t="s">
        <v>65</v>
      </c>
      <c r="I29" s="65" t="s">
        <v>88</v>
      </c>
      <c r="J29" s="56" t="s">
        <v>89</v>
      </c>
      <c r="K29" s="68" t="s">
        <v>321</v>
      </c>
      <c r="L29" s="69" t="s">
        <v>322</v>
      </c>
      <c r="M29" s="64" t="s">
        <v>658</v>
      </c>
      <c r="N29" s="69" t="s">
        <v>322</v>
      </c>
    </row>
    <row r="30" spans="1:14" ht="12.75">
      <c r="A30" s="65"/>
      <c r="B30" s="56" t="s">
        <v>90</v>
      </c>
      <c r="C30" s="53">
        <f>3000*E30</f>
        <v>471000</v>
      </c>
      <c r="D30" s="143" t="s">
        <v>899</v>
      </c>
      <c r="E30" s="50">
        <v>157</v>
      </c>
      <c r="F30" s="51" t="s">
        <v>82</v>
      </c>
      <c r="G30" s="65" t="s">
        <v>79</v>
      </c>
      <c r="H30" s="56"/>
      <c r="I30" s="65" t="s">
        <v>91</v>
      </c>
      <c r="J30" s="56" t="s">
        <v>92</v>
      </c>
      <c r="K30" s="68" t="s">
        <v>321</v>
      </c>
      <c r="L30" s="69" t="s">
        <v>322</v>
      </c>
      <c r="M30" s="69"/>
      <c r="N30" s="69" t="s">
        <v>322</v>
      </c>
    </row>
    <row r="31" spans="1:14" ht="12.75">
      <c r="A31" s="65"/>
      <c r="B31" s="56" t="s">
        <v>93</v>
      </c>
      <c r="C31" s="53">
        <f>1200*E31</f>
        <v>254400</v>
      </c>
      <c r="D31" s="143" t="s">
        <v>899</v>
      </c>
      <c r="E31" s="50">
        <v>212</v>
      </c>
      <c r="F31" s="51"/>
      <c r="G31" s="65" t="s">
        <v>64</v>
      </c>
      <c r="H31" s="56"/>
      <c r="I31" s="65" t="s">
        <v>74</v>
      </c>
      <c r="J31" s="65" t="s">
        <v>94</v>
      </c>
      <c r="K31" s="68" t="s">
        <v>321</v>
      </c>
      <c r="L31" s="69" t="s">
        <v>322</v>
      </c>
      <c r="M31" s="69"/>
      <c r="N31" s="69" t="s">
        <v>322</v>
      </c>
    </row>
    <row r="32" spans="1:14" ht="12.75">
      <c r="A32" s="65"/>
      <c r="B32" s="56" t="s">
        <v>904</v>
      </c>
      <c r="C32" s="53">
        <f>3000*E32</f>
        <v>1281870</v>
      </c>
      <c r="D32" s="143" t="s">
        <v>899</v>
      </c>
      <c r="E32" s="50">
        <v>427.29</v>
      </c>
      <c r="F32" s="51" t="s">
        <v>95</v>
      </c>
      <c r="G32" s="65" t="s">
        <v>64</v>
      </c>
      <c r="H32" s="56" t="s">
        <v>73</v>
      </c>
      <c r="I32" s="65" t="s">
        <v>91</v>
      </c>
      <c r="J32" s="65" t="s">
        <v>67</v>
      </c>
      <c r="K32" s="68" t="s">
        <v>321</v>
      </c>
      <c r="L32" s="69" t="s">
        <v>322</v>
      </c>
      <c r="M32" s="67" t="s">
        <v>687</v>
      </c>
      <c r="N32" s="69" t="s">
        <v>322</v>
      </c>
    </row>
    <row r="33" spans="1:14" ht="12.75">
      <c r="A33" s="65"/>
      <c r="B33" s="56" t="s">
        <v>96</v>
      </c>
      <c r="C33" s="53">
        <f>1200*E33</f>
        <v>139212</v>
      </c>
      <c r="D33" s="143" t="s">
        <v>899</v>
      </c>
      <c r="E33" s="50">
        <v>116.01</v>
      </c>
      <c r="F33" s="51" t="s">
        <v>95</v>
      </c>
      <c r="G33" s="65" t="s">
        <v>64</v>
      </c>
      <c r="H33" s="56" t="s">
        <v>73</v>
      </c>
      <c r="I33" s="65" t="s">
        <v>91</v>
      </c>
      <c r="J33" s="65" t="s">
        <v>97</v>
      </c>
      <c r="K33" s="68" t="s">
        <v>321</v>
      </c>
      <c r="L33" s="69" t="s">
        <v>322</v>
      </c>
      <c r="M33" s="69"/>
      <c r="N33" s="69" t="s">
        <v>322</v>
      </c>
    </row>
    <row r="34" spans="1:14" ht="12.75">
      <c r="A34" s="65"/>
      <c r="B34" s="56" t="s">
        <v>98</v>
      </c>
      <c r="C34" s="53">
        <f>1200*E34</f>
        <v>44880</v>
      </c>
      <c r="D34" s="143" t="s">
        <v>899</v>
      </c>
      <c r="E34" s="50">
        <v>37.4</v>
      </c>
      <c r="F34" s="51"/>
      <c r="G34" s="65" t="s">
        <v>64</v>
      </c>
      <c r="H34" s="56" t="s">
        <v>99</v>
      </c>
      <c r="I34" s="65" t="s">
        <v>74</v>
      </c>
      <c r="J34" s="65" t="s">
        <v>70</v>
      </c>
      <c r="K34" s="68" t="s">
        <v>321</v>
      </c>
      <c r="L34" s="69" t="s">
        <v>322</v>
      </c>
      <c r="M34" s="69"/>
      <c r="N34" s="69" t="s">
        <v>322</v>
      </c>
    </row>
    <row r="35" spans="1:14" ht="29.25">
      <c r="A35" s="86"/>
      <c r="B35" s="56" t="s">
        <v>688</v>
      </c>
      <c r="C35" s="53">
        <f>1200*E35</f>
        <v>251700</v>
      </c>
      <c r="D35" s="143" t="s">
        <v>899</v>
      </c>
      <c r="E35" s="50">
        <v>209.75</v>
      </c>
      <c r="F35" s="51">
        <v>1989</v>
      </c>
      <c r="G35" s="65" t="s">
        <v>64</v>
      </c>
      <c r="H35" s="56"/>
      <c r="I35" s="65" t="s">
        <v>74</v>
      </c>
      <c r="J35" s="65" t="s">
        <v>70</v>
      </c>
      <c r="K35" s="68" t="s">
        <v>321</v>
      </c>
      <c r="L35" s="69" t="s">
        <v>322</v>
      </c>
      <c r="M35" s="69"/>
      <c r="N35" s="69" t="s">
        <v>322</v>
      </c>
    </row>
    <row r="36" spans="1:14" ht="29.25">
      <c r="A36" s="86"/>
      <c r="B36" s="56" t="s">
        <v>905</v>
      </c>
      <c r="C36" s="53">
        <f>1200*E36</f>
        <v>37308</v>
      </c>
      <c r="D36" s="143" t="s">
        <v>899</v>
      </c>
      <c r="E36" s="50">
        <v>31.09</v>
      </c>
      <c r="F36" s="51">
        <v>1989</v>
      </c>
      <c r="G36" s="65" t="s">
        <v>100</v>
      </c>
      <c r="H36" s="56"/>
      <c r="I36" s="65" t="s">
        <v>74</v>
      </c>
      <c r="J36" s="65" t="s">
        <v>70</v>
      </c>
      <c r="K36" s="68" t="s">
        <v>321</v>
      </c>
      <c r="L36" s="69" t="s">
        <v>322</v>
      </c>
      <c r="M36" s="69"/>
      <c r="N36" s="69" t="s">
        <v>322</v>
      </c>
    </row>
    <row r="37" spans="1:14" ht="12.75">
      <c r="A37" s="65"/>
      <c r="B37" s="56" t="s">
        <v>906</v>
      </c>
      <c r="C37" s="53">
        <v>500378.79</v>
      </c>
      <c r="D37" s="143" t="s">
        <v>900</v>
      </c>
      <c r="E37" s="50">
        <v>165.7</v>
      </c>
      <c r="F37" s="51">
        <v>2009</v>
      </c>
      <c r="G37" s="65" t="s">
        <v>101</v>
      </c>
      <c r="H37" s="56"/>
      <c r="I37" s="65" t="s">
        <v>102</v>
      </c>
      <c r="J37" s="65" t="s">
        <v>103</v>
      </c>
      <c r="K37" s="68" t="s">
        <v>321</v>
      </c>
      <c r="L37" s="69" t="s">
        <v>322</v>
      </c>
      <c r="M37" s="64" t="s">
        <v>659</v>
      </c>
      <c r="N37" s="69" t="s">
        <v>322</v>
      </c>
    </row>
    <row r="38" spans="1:14" ht="12.75">
      <c r="A38" s="65"/>
      <c r="B38" s="56" t="s">
        <v>633</v>
      </c>
      <c r="C38" s="53">
        <f>3000*E38</f>
        <v>2768100</v>
      </c>
      <c r="D38" s="143" t="s">
        <v>899</v>
      </c>
      <c r="E38" s="50">
        <v>922.7</v>
      </c>
      <c r="F38" s="51">
        <v>1976</v>
      </c>
      <c r="G38" s="65" t="s">
        <v>104</v>
      </c>
      <c r="H38" s="65" t="s">
        <v>105</v>
      </c>
      <c r="I38" s="65" t="s">
        <v>66</v>
      </c>
      <c r="J38" s="56" t="s">
        <v>97</v>
      </c>
      <c r="K38" s="68" t="s">
        <v>321</v>
      </c>
      <c r="L38" s="69" t="s">
        <v>321</v>
      </c>
      <c r="M38" s="64" t="s">
        <v>660</v>
      </c>
      <c r="N38" s="69" t="s">
        <v>322</v>
      </c>
    </row>
    <row r="39" spans="1:15" ht="19.5">
      <c r="A39" s="65"/>
      <c r="B39" s="56" t="s">
        <v>907</v>
      </c>
      <c r="C39" s="53">
        <v>2115878.98</v>
      </c>
      <c r="D39" s="143" t="s">
        <v>900</v>
      </c>
      <c r="E39" s="50">
        <v>443.1</v>
      </c>
      <c r="F39" s="51">
        <v>1902</v>
      </c>
      <c r="G39" s="65" t="s">
        <v>106</v>
      </c>
      <c r="H39" s="56" t="s">
        <v>107</v>
      </c>
      <c r="I39" s="65" t="s">
        <v>66</v>
      </c>
      <c r="J39" s="56" t="s">
        <v>67</v>
      </c>
      <c r="K39" s="68" t="s">
        <v>321</v>
      </c>
      <c r="L39" s="69" t="s">
        <v>321</v>
      </c>
      <c r="M39" s="64" t="s">
        <v>661</v>
      </c>
      <c r="N39" s="231" t="s">
        <v>640</v>
      </c>
      <c r="O39" s="7"/>
    </row>
    <row r="40" spans="1:14" ht="12.75">
      <c r="A40" s="65"/>
      <c r="B40" s="56" t="s">
        <v>108</v>
      </c>
      <c r="C40" s="53">
        <f>3000*E40</f>
        <v>859650</v>
      </c>
      <c r="D40" s="143" t="s">
        <v>899</v>
      </c>
      <c r="E40" s="50">
        <v>286.55</v>
      </c>
      <c r="F40" s="51">
        <v>2006</v>
      </c>
      <c r="G40" s="65" t="s">
        <v>109</v>
      </c>
      <c r="H40" s="65" t="s">
        <v>110</v>
      </c>
      <c r="I40" s="65" t="s">
        <v>111</v>
      </c>
      <c r="J40" s="56" t="s">
        <v>112</v>
      </c>
      <c r="K40" s="68" t="s">
        <v>321</v>
      </c>
      <c r="L40" s="69" t="s">
        <v>321</v>
      </c>
      <c r="M40" s="64" t="s">
        <v>662</v>
      </c>
      <c r="N40" s="69" t="s">
        <v>641</v>
      </c>
    </row>
    <row r="41" spans="1:14" ht="12.75">
      <c r="A41" s="65"/>
      <c r="B41" s="56" t="s">
        <v>113</v>
      </c>
      <c r="C41" s="53">
        <f>3000*E41</f>
        <v>783750</v>
      </c>
      <c r="D41" s="143" t="s">
        <v>899</v>
      </c>
      <c r="E41" s="50">
        <v>261.25</v>
      </c>
      <c r="F41" s="51">
        <v>1981</v>
      </c>
      <c r="G41" s="65" t="s">
        <v>64</v>
      </c>
      <c r="H41" s="65" t="s">
        <v>73</v>
      </c>
      <c r="I41" s="65"/>
      <c r="J41" s="56" t="s">
        <v>97</v>
      </c>
      <c r="K41" s="68" t="s">
        <v>321</v>
      </c>
      <c r="L41" s="69" t="s">
        <v>321</v>
      </c>
      <c r="M41" s="69"/>
      <c r="N41" s="69" t="s">
        <v>322</v>
      </c>
    </row>
    <row r="42" spans="1:14" ht="19.5">
      <c r="A42" s="51"/>
      <c r="B42" s="56" t="s">
        <v>114</v>
      </c>
      <c r="C42" s="53">
        <f>3000*E42</f>
        <v>1640429.9999999998</v>
      </c>
      <c r="D42" s="143" t="s">
        <v>899</v>
      </c>
      <c r="E42" s="50">
        <v>546.81</v>
      </c>
      <c r="F42" s="51">
        <v>2006</v>
      </c>
      <c r="G42" s="56" t="s">
        <v>115</v>
      </c>
      <c r="H42" s="65" t="s">
        <v>116</v>
      </c>
      <c r="I42" s="65"/>
      <c r="J42" s="56" t="s">
        <v>97</v>
      </c>
      <c r="K42" s="68" t="s">
        <v>321</v>
      </c>
      <c r="L42" s="69" t="s">
        <v>321</v>
      </c>
      <c r="M42" s="69"/>
      <c r="N42" s="69" t="s">
        <v>322</v>
      </c>
    </row>
    <row r="43" spans="1:14" ht="12.75">
      <c r="A43" s="51"/>
      <c r="B43" s="56" t="s">
        <v>908</v>
      </c>
      <c r="C43" s="53">
        <v>5665.01</v>
      </c>
      <c r="D43" s="143" t="s">
        <v>900</v>
      </c>
      <c r="E43" s="50">
        <v>4.03</v>
      </c>
      <c r="F43" s="51">
        <v>1997</v>
      </c>
      <c r="G43" s="56" t="s">
        <v>118</v>
      </c>
      <c r="H43" s="65"/>
      <c r="I43" s="65"/>
      <c r="J43" s="56" t="s">
        <v>119</v>
      </c>
      <c r="K43" s="68" t="s">
        <v>321</v>
      </c>
      <c r="L43" s="69" t="s">
        <v>322</v>
      </c>
      <c r="M43" s="69"/>
      <c r="N43" s="69" t="s">
        <v>322</v>
      </c>
    </row>
    <row r="44" spans="1:14" ht="12.75">
      <c r="A44" s="51"/>
      <c r="B44" s="56" t="s">
        <v>909</v>
      </c>
      <c r="C44" s="53">
        <v>5579.24</v>
      </c>
      <c r="D44" s="143" t="s">
        <v>900</v>
      </c>
      <c r="E44" s="50">
        <v>4.62</v>
      </c>
      <c r="F44" s="51">
        <v>1999</v>
      </c>
      <c r="G44" s="56" t="s">
        <v>121</v>
      </c>
      <c r="H44" s="65"/>
      <c r="I44" s="65"/>
      <c r="J44" s="56" t="s">
        <v>122</v>
      </c>
      <c r="K44" s="68" t="s">
        <v>321</v>
      </c>
      <c r="L44" s="69" t="s">
        <v>322</v>
      </c>
      <c r="M44" s="69"/>
      <c r="N44" s="69" t="s">
        <v>322</v>
      </c>
    </row>
    <row r="45" spans="1:14" ht="12.75">
      <c r="A45" s="54"/>
      <c r="B45" s="56" t="s">
        <v>123</v>
      </c>
      <c r="C45" s="53">
        <f>1200*E45</f>
        <v>5544</v>
      </c>
      <c r="D45" s="143" t="s">
        <v>899</v>
      </c>
      <c r="E45" s="50">
        <v>4.62</v>
      </c>
      <c r="F45" s="51">
        <v>1999</v>
      </c>
      <c r="G45" s="56" t="s">
        <v>121</v>
      </c>
      <c r="H45" s="65"/>
      <c r="I45" s="65"/>
      <c r="J45" s="56" t="s">
        <v>122</v>
      </c>
      <c r="K45" s="68" t="s">
        <v>321</v>
      </c>
      <c r="L45" s="69" t="s">
        <v>322</v>
      </c>
      <c r="M45" s="69"/>
      <c r="N45" s="69" t="s">
        <v>322</v>
      </c>
    </row>
    <row r="46" spans="1:14" ht="12.75">
      <c r="A46" s="51"/>
      <c r="B46" s="56" t="s">
        <v>124</v>
      </c>
      <c r="C46" s="53">
        <f>1200*E46</f>
        <v>5544</v>
      </c>
      <c r="D46" s="143" t="s">
        <v>899</v>
      </c>
      <c r="E46" s="50">
        <v>4.62</v>
      </c>
      <c r="F46" s="51">
        <v>2000</v>
      </c>
      <c r="G46" s="56" t="s">
        <v>121</v>
      </c>
      <c r="H46" s="65"/>
      <c r="I46" s="65"/>
      <c r="J46" s="56" t="s">
        <v>122</v>
      </c>
      <c r="K46" s="68" t="s">
        <v>321</v>
      </c>
      <c r="L46" s="69" t="s">
        <v>322</v>
      </c>
      <c r="M46" s="69"/>
      <c r="N46" s="69" t="s">
        <v>322</v>
      </c>
    </row>
    <row r="47" spans="1:14" ht="12.75">
      <c r="A47" s="51"/>
      <c r="B47" s="56" t="s">
        <v>125</v>
      </c>
      <c r="C47" s="53">
        <f>1200*E47</f>
        <v>4224</v>
      </c>
      <c r="D47" s="143" t="s">
        <v>899</v>
      </c>
      <c r="E47" s="50">
        <v>3.52</v>
      </c>
      <c r="F47" s="51">
        <v>2000</v>
      </c>
      <c r="G47" s="56" t="s">
        <v>121</v>
      </c>
      <c r="H47" s="65"/>
      <c r="I47" s="65"/>
      <c r="J47" s="56" t="s">
        <v>122</v>
      </c>
      <c r="K47" s="68" t="s">
        <v>321</v>
      </c>
      <c r="L47" s="69" t="s">
        <v>322</v>
      </c>
      <c r="M47" s="69"/>
      <c r="N47" s="69" t="s">
        <v>322</v>
      </c>
    </row>
    <row r="48" spans="1:14" ht="12.75">
      <c r="A48" s="51"/>
      <c r="B48" s="56" t="s">
        <v>910</v>
      </c>
      <c r="C48" s="53">
        <v>4655.99</v>
      </c>
      <c r="D48" s="143" t="s">
        <v>900</v>
      </c>
      <c r="E48" s="50">
        <v>3.1</v>
      </c>
      <c r="F48" s="51">
        <v>2014</v>
      </c>
      <c r="G48" s="56" t="s">
        <v>121</v>
      </c>
      <c r="H48" s="65"/>
      <c r="I48" s="65"/>
      <c r="J48" s="56" t="s">
        <v>103</v>
      </c>
      <c r="K48" s="68" t="s">
        <v>321</v>
      </c>
      <c r="L48" s="69" t="s">
        <v>322</v>
      </c>
      <c r="M48" s="69"/>
      <c r="N48" s="69" t="s">
        <v>322</v>
      </c>
    </row>
    <row r="49" spans="1:14" ht="12.75">
      <c r="A49" s="65"/>
      <c r="B49" s="56" t="s">
        <v>127</v>
      </c>
      <c r="C49" s="53">
        <f>1200*E49</f>
        <v>11520</v>
      </c>
      <c r="D49" s="143" t="s">
        <v>899</v>
      </c>
      <c r="E49" s="50">
        <v>9.6</v>
      </c>
      <c r="F49" s="51">
        <v>2001</v>
      </c>
      <c r="G49" s="56" t="s">
        <v>118</v>
      </c>
      <c r="H49" s="65"/>
      <c r="I49" s="65"/>
      <c r="J49" s="56" t="s">
        <v>119</v>
      </c>
      <c r="K49" s="68" t="s">
        <v>321</v>
      </c>
      <c r="L49" s="69" t="s">
        <v>322</v>
      </c>
      <c r="M49" s="69"/>
      <c r="N49" s="69" t="s">
        <v>322</v>
      </c>
    </row>
    <row r="50" spans="1:14" ht="12.75">
      <c r="A50" s="65"/>
      <c r="B50" s="56" t="s">
        <v>128</v>
      </c>
      <c r="C50" s="53">
        <f>3000*E50</f>
        <v>144000</v>
      </c>
      <c r="D50" s="143" t="s">
        <v>899</v>
      </c>
      <c r="E50" s="50">
        <v>48</v>
      </c>
      <c r="F50" s="51">
        <v>2004</v>
      </c>
      <c r="G50" s="56" t="s">
        <v>64</v>
      </c>
      <c r="H50" s="65" t="s">
        <v>129</v>
      </c>
      <c r="I50" s="65"/>
      <c r="J50" s="56" t="s">
        <v>97</v>
      </c>
      <c r="K50" s="68" t="s">
        <v>321</v>
      </c>
      <c r="L50" s="69" t="s">
        <v>321</v>
      </c>
      <c r="M50" s="69"/>
      <c r="N50" s="69" t="s">
        <v>322</v>
      </c>
    </row>
    <row r="51" spans="1:14" ht="12.75">
      <c r="A51" s="65"/>
      <c r="B51" s="56" t="s">
        <v>130</v>
      </c>
      <c r="C51" s="53">
        <f>1200*E51</f>
        <v>4836</v>
      </c>
      <c r="D51" s="143" t="s">
        <v>899</v>
      </c>
      <c r="E51" s="50">
        <v>4.03</v>
      </c>
      <c r="F51" s="51">
        <v>2004</v>
      </c>
      <c r="G51" s="56" t="s">
        <v>118</v>
      </c>
      <c r="H51" s="65"/>
      <c r="I51" s="65"/>
      <c r="J51" s="56" t="s">
        <v>119</v>
      </c>
      <c r="K51" s="68" t="s">
        <v>321</v>
      </c>
      <c r="L51" s="69" t="s">
        <v>322</v>
      </c>
      <c r="M51" s="69"/>
      <c r="N51" s="69" t="s">
        <v>322</v>
      </c>
    </row>
    <row r="52" spans="1:14" ht="12.75">
      <c r="A52" s="65"/>
      <c r="B52" s="56" t="s">
        <v>131</v>
      </c>
      <c r="C52" s="53">
        <f>1200*E52</f>
        <v>4836</v>
      </c>
      <c r="D52" s="143" t="s">
        <v>899</v>
      </c>
      <c r="E52" s="50">
        <v>4.03</v>
      </c>
      <c r="F52" s="51">
        <v>2004</v>
      </c>
      <c r="G52" s="56" t="s">
        <v>118</v>
      </c>
      <c r="H52" s="65"/>
      <c r="I52" s="65"/>
      <c r="J52" s="56" t="s">
        <v>119</v>
      </c>
      <c r="K52" s="68" t="s">
        <v>321</v>
      </c>
      <c r="L52" s="69" t="s">
        <v>322</v>
      </c>
      <c r="M52" s="69"/>
      <c r="N52" s="69" t="s">
        <v>322</v>
      </c>
    </row>
    <row r="53" spans="1:14" ht="12.75">
      <c r="A53" s="65"/>
      <c r="B53" s="56" t="s">
        <v>911</v>
      </c>
      <c r="C53" s="53">
        <f>1200*E53</f>
        <v>12000</v>
      </c>
      <c r="D53" s="143" t="s">
        <v>899</v>
      </c>
      <c r="E53" s="50">
        <v>10</v>
      </c>
      <c r="F53" s="51">
        <v>2018</v>
      </c>
      <c r="G53" s="56"/>
      <c r="H53" s="65"/>
      <c r="I53" s="65" t="s">
        <v>66</v>
      </c>
      <c r="J53" s="56" t="s">
        <v>70</v>
      </c>
      <c r="K53" s="68" t="s">
        <v>321</v>
      </c>
      <c r="L53" s="69" t="s">
        <v>322</v>
      </c>
      <c r="M53" s="69"/>
      <c r="N53" s="69" t="s">
        <v>322</v>
      </c>
    </row>
    <row r="54" spans="1:14" ht="12.75">
      <c r="A54" s="65"/>
      <c r="B54" s="56" t="s">
        <v>911</v>
      </c>
      <c r="C54" s="53">
        <f>1200*E54</f>
        <v>12000</v>
      </c>
      <c r="D54" s="143" t="s">
        <v>899</v>
      </c>
      <c r="E54" s="50">
        <v>10</v>
      </c>
      <c r="F54" s="51">
        <v>2018</v>
      </c>
      <c r="G54" s="65"/>
      <c r="H54" s="65"/>
      <c r="I54" s="65" t="s">
        <v>66</v>
      </c>
      <c r="J54" s="56" t="s">
        <v>70</v>
      </c>
      <c r="K54" s="68" t="s">
        <v>321</v>
      </c>
      <c r="L54" s="69" t="s">
        <v>322</v>
      </c>
      <c r="M54" s="69"/>
      <c r="N54" s="69" t="s">
        <v>322</v>
      </c>
    </row>
    <row r="55" spans="1:14" ht="19.5">
      <c r="A55" s="65"/>
      <c r="B55" s="56" t="s">
        <v>132</v>
      </c>
      <c r="C55" s="53">
        <f>1200*E55</f>
        <v>28464</v>
      </c>
      <c r="D55" s="143" t="s">
        <v>899</v>
      </c>
      <c r="E55" s="60">
        <v>23.72</v>
      </c>
      <c r="F55" s="51">
        <v>2005</v>
      </c>
      <c r="G55" s="56" t="s">
        <v>118</v>
      </c>
      <c r="H55" s="65"/>
      <c r="I55" s="65"/>
      <c r="J55" s="56" t="s">
        <v>119</v>
      </c>
      <c r="K55" s="68" t="s">
        <v>321</v>
      </c>
      <c r="L55" s="69" t="s">
        <v>322</v>
      </c>
      <c r="M55" s="69"/>
      <c r="N55" s="69" t="s">
        <v>322</v>
      </c>
    </row>
    <row r="56" spans="1:14" ht="12.75">
      <c r="A56" s="65"/>
      <c r="B56" s="56" t="s">
        <v>912</v>
      </c>
      <c r="C56" s="53">
        <v>15514.99</v>
      </c>
      <c r="D56" s="143" t="s">
        <v>900</v>
      </c>
      <c r="E56" s="50">
        <v>12.09</v>
      </c>
      <c r="F56" s="51">
        <v>2006</v>
      </c>
      <c r="G56" s="56" t="s">
        <v>118</v>
      </c>
      <c r="H56" s="65"/>
      <c r="I56" s="65"/>
      <c r="J56" s="65" t="s">
        <v>119</v>
      </c>
      <c r="K56" s="68" t="s">
        <v>321</v>
      </c>
      <c r="L56" s="69"/>
      <c r="M56" s="69"/>
      <c r="N56" s="69" t="s">
        <v>322</v>
      </c>
    </row>
    <row r="57" spans="1:14" ht="19.5">
      <c r="A57" s="65"/>
      <c r="B57" s="56" t="s">
        <v>913</v>
      </c>
      <c r="C57" s="53">
        <v>29991.44</v>
      </c>
      <c r="D57" s="143" t="s">
        <v>900</v>
      </c>
      <c r="E57" s="50">
        <v>19.22</v>
      </c>
      <c r="F57" s="51">
        <v>2007</v>
      </c>
      <c r="G57" s="65" t="s">
        <v>135</v>
      </c>
      <c r="H57" s="65"/>
      <c r="I57" s="65"/>
      <c r="J57" s="65" t="s">
        <v>135</v>
      </c>
      <c r="K57" s="68" t="s">
        <v>321</v>
      </c>
      <c r="L57" s="69"/>
      <c r="M57" s="69"/>
      <c r="N57" s="69" t="s">
        <v>322</v>
      </c>
    </row>
    <row r="58" spans="1:14" ht="12.75">
      <c r="A58" s="65"/>
      <c r="B58" s="56" t="s">
        <v>914</v>
      </c>
      <c r="C58" s="53">
        <f>1200*E58</f>
        <v>4836</v>
      </c>
      <c r="D58" s="143" t="s">
        <v>899</v>
      </c>
      <c r="E58" s="50">
        <v>4.03</v>
      </c>
      <c r="F58" s="51">
        <v>2008</v>
      </c>
      <c r="G58" s="65" t="s">
        <v>135</v>
      </c>
      <c r="H58" s="65"/>
      <c r="I58" s="65"/>
      <c r="J58" s="65" t="s">
        <v>135</v>
      </c>
      <c r="K58" s="68" t="s">
        <v>321</v>
      </c>
      <c r="L58" s="69" t="s">
        <v>322</v>
      </c>
      <c r="M58" s="69"/>
      <c r="N58" s="69" t="s">
        <v>322</v>
      </c>
    </row>
    <row r="59" spans="1:14" ht="12.75">
      <c r="A59" s="65"/>
      <c r="B59" s="56" t="s">
        <v>915</v>
      </c>
      <c r="C59" s="53">
        <f>1200*E59</f>
        <v>4836</v>
      </c>
      <c r="D59" s="143" t="s">
        <v>899</v>
      </c>
      <c r="E59" s="50">
        <v>4.03</v>
      </c>
      <c r="F59" s="51">
        <v>2008</v>
      </c>
      <c r="G59" s="65" t="s">
        <v>135</v>
      </c>
      <c r="H59" s="65"/>
      <c r="I59" s="65"/>
      <c r="J59" s="65" t="s">
        <v>135</v>
      </c>
      <c r="K59" s="68" t="s">
        <v>321</v>
      </c>
      <c r="L59" s="69" t="s">
        <v>322</v>
      </c>
      <c r="M59" s="69"/>
      <c r="N59" s="69" t="s">
        <v>322</v>
      </c>
    </row>
    <row r="60" spans="1:14" ht="12.75">
      <c r="A60" s="65"/>
      <c r="B60" s="56" t="s">
        <v>916</v>
      </c>
      <c r="C60" s="53">
        <f>1200*E60</f>
        <v>4836</v>
      </c>
      <c r="D60" s="143" t="s">
        <v>899</v>
      </c>
      <c r="E60" s="50">
        <v>4.03</v>
      </c>
      <c r="F60" s="51">
        <v>2008</v>
      </c>
      <c r="G60" s="65" t="s">
        <v>135</v>
      </c>
      <c r="H60" s="65"/>
      <c r="I60" s="65"/>
      <c r="J60" s="65" t="s">
        <v>135</v>
      </c>
      <c r="K60" s="68" t="s">
        <v>321</v>
      </c>
      <c r="L60" s="69" t="s">
        <v>322</v>
      </c>
      <c r="M60" s="69"/>
      <c r="N60" s="69" t="s">
        <v>322</v>
      </c>
    </row>
    <row r="61" spans="1:14" ht="12.75">
      <c r="A61" s="65"/>
      <c r="B61" s="56" t="s">
        <v>917</v>
      </c>
      <c r="C61" s="53">
        <f>1200*E61</f>
        <v>4836</v>
      </c>
      <c r="D61" s="143" t="s">
        <v>899</v>
      </c>
      <c r="E61" s="50">
        <v>4.03</v>
      </c>
      <c r="F61" s="51">
        <v>2008</v>
      </c>
      <c r="G61" s="65" t="s">
        <v>135</v>
      </c>
      <c r="H61" s="65"/>
      <c r="I61" s="65"/>
      <c r="J61" s="65" t="s">
        <v>135</v>
      </c>
      <c r="K61" s="68" t="s">
        <v>321</v>
      </c>
      <c r="L61" s="69" t="s">
        <v>322</v>
      </c>
      <c r="M61" s="69"/>
      <c r="N61" s="69" t="s">
        <v>322</v>
      </c>
    </row>
    <row r="62" spans="1:14" ht="12.75">
      <c r="A62" s="65"/>
      <c r="B62" s="56" t="s">
        <v>918</v>
      </c>
      <c r="C62" s="53">
        <v>4412.67</v>
      </c>
      <c r="D62" s="143" t="s">
        <v>900</v>
      </c>
      <c r="E62" s="50">
        <v>3.1</v>
      </c>
      <c r="F62" s="51">
        <v>2008</v>
      </c>
      <c r="G62" s="65" t="s">
        <v>135</v>
      </c>
      <c r="H62" s="65"/>
      <c r="I62" s="65"/>
      <c r="J62" s="65" t="s">
        <v>135</v>
      </c>
      <c r="K62" s="68" t="s">
        <v>321</v>
      </c>
      <c r="L62" s="69" t="s">
        <v>322</v>
      </c>
      <c r="M62" s="69"/>
      <c r="N62" s="69" t="s">
        <v>322</v>
      </c>
    </row>
    <row r="63" spans="1:14" ht="12.75">
      <c r="A63" s="65"/>
      <c r="B63" s="56" t="s">
        <v>137</v>
      </c>
      <c r="C63" s="53">
        <v>4412.67</v>
      </c>
      <c r="D63" s="143" t="s">
        <v>900</v>
      </c>
      <c r="E63" s="50">
        <v>4.03</v>
      </c>
      <c r="F63" s="51">
        <v>2008</v>
      </c>
      <c r="G63" s="65" t="s">
        <v>135</v>
      </c>
      <c r="H63" s="65"/>
      <c r="I63" s="65"/>
      <c r="J63" s="65" t="s">
        <v>135</v>
      </c>
      <c r="K63" s="68" t="s">
        <v>321</v>
      </c>
      <c r="L63" s="69" t="s">
        <v>322</v>
      </c>
      <c r="M63" s="69"/>
      <c r="N63" s="69" t="s">
        <v>322</v>
      </c>
    </row>
    <row r="64" spans="1:14" ht="12.75">
      <c r="A64" s="65"/>
      <c r="B64" s="56" t="s">
        <v>919</v>
      </c>
      <c r="C64" s="53">
        <v>5845.99</v>
      </c>
      <c r="D64" s="143" t="s">
        <v>900</v>
      </c>
      <c r="E64" s="50">
        <v>4.03</v>
      </c>
      <c r="F64" s="51">
        <v>2010</v>
      </c>
      <c r="G64" s="65" t="s">
        <v>139</v>
      </c>
      <c r="H64" s="65"/>
      <c r="I64" s="65"/>
      <c r="J64" s="65" t="s">
        <v>140</v>
      </c>
      <c r="K64" s="68" t="s">
        <v>321</v>
      </c>
      <c r="L64" s="69" t="s">
        <v>297</v>
      </c>
      <c r="M64" s="69" t="s">
        <v>297</v>
      </c>
      <c r="N64" s="69" t="s">
        <v>322</v>
      </c>
    </row>
    <row r="65" spans="1:14" ht="12.75">
      <c r="A65" s="65"/>
      <c r="B65" s="56" t="s">
        <v>920</v>
      </c>
      <c r="C65" s="53">
        <v>4918.38</v>
      </c>
      <c r="D65" s="143" t="s">
        <v>900</v>
      </c>
      <c r="E65" s="50">
        <v>4.03</v>
      </c>
      <c r="F65" s="51">
        <v>2010</v>
      </c>
      <c r="G65" s="65" t="s">
        <v>139</v>
      </c>
      <c r="H65" s="65"/>
      <c r="I65" s="65"/>
      <c r="J65" s="65" t="s">
        <v>140</v>
      </c>
      <c r="K65" s="68" t="s">
        <v>321</v>
      </c>
      <c r="L65" s="69" t="s">
        <v>297</v>
      </c>
      <c r="M65" s="69" t="s">
        <v>297</v>
      </c>
      <c r="N65" s="69" t="s">
        <v>322</v>
      </c>
    </row>
    <row r="66" spans="1:14" ht="12.75">
      <c r="A66" s="65"/>
      <c r="B66" s="56" t="s">
        <v>142</v>
      </c>
      <c r="C66" s="53">
        <v>4412.67</v>
      </c>
      <c r="D66" s="143" t="s">
        <v>900</v>
      </c>
      <c r="E66" s="50">
        <v>4.03</v>
      </c>
      <c r="F66" s="51">
        <v>2010</v>
      </c>
      <c r="G66" s="65" t="s">
        <v>139</v>
      </c>
      <c r="H66" s="65"/>
      <c r="I66" s="65"/>
      <c r="J66" s="65" t="s">
        <v>140</v>
      </c>
      <c r="K66" s="68" t="s">
        <v>321</v>
      </c>
      <c r="L66" s="69" t="s">
        <v>297</v>
      </c>
      <c r="M66" s="69" t="s">
        <v>297</v>
      </c>
      <c r="N66" s="69" t="s">
        <v>322</v>
      </c>
    </row>
    <row r="67" spans="1:14" ht="12.75">
      <c r="A67" s="65"/>
      <c r="B67" s="56" t="s">
        <v>143</v>
      </c>
      <c r="C67" s="53">
        <v>4412.67</v>
      </c>
      <c r="D67" s="143" t="s">
        <v>900</v>
      </c>
      <c r="E67" s="50">
        <v>4.03</v>
      </c>
      <c r="F67" s="51">
        <v>2011</v>
      </c>
      <c r="G67" s="65" t="s">
        <v>139</v>
      </c>
      <c r="H67" s="65"/>
      <c r="I67" s="65"/>
      <c r="J67" s="65" t="s">
        <v>140</v>
      </c>
      <c r="K67" s="68" t="s">
        <v>321</v>
      </c>
      <c r="L67" s="69" t="s">
        <v>297</v>
      </c>
      <c r="M67" s="69" t="s">
        <v>297</v>
      </c>
      <c r="N67" s="69" t="s">
        <v>322</v>
      </c>
    </row>
    <row r="68" spans="1:14" ht="12.75">
      <c r="A68" s="65"/>
      <c r="B68" s="56" t="s">
        <v>921</v>
      </c>
      <c r="C68" s="53">
        <v>5499.99</v>
      </c>
      <c r="D68" s="143" t="s">
        <v>900</v>
      </c>
      <c r="E68" s="50">
        <v>4.03</v>
      </c>
      <c r="F68" s="51">
        <v>2011</v>
      </c>
      <c r="G68" s="65" t="s">
        <v>135</v>
      </c>
      <c r="H68" s="65"/>
      <c r="I68" s="65"/>
      <c r="J68" s="65" t="s">
        <v>135</v>
      </c>
      <c r="K68" s="68" t="s">
        <v>321</v>
      </c>
      <c r="L68" s="69" t="s">
        <v>297</v>
      </c>
      <c r="M68" s="69" t="s">
        <v>297</v>
      </c>
      <c r="N68" s="69" t="s">
        <v>322</v>
      </c>
    </row>
    <row r="69" spans="1:14" ht="12.75">
      <c r="A69" s="65"/>
      <c r="B69" s="56" t="s">
        <v>922</v>
      </c>
      <c r="C69" s="53">
        <v>6500</v>
      </c>
      <c r="D69" s="143" t="s">
        <v>900</v>
      </c>
      <c r="E69" s="50">
        <v>4.03</v>
      </c>
      <c r="F69" s="51">
        <v>2011</v>
      </c>
      <c r="G69" s="65" t="s">
        <v>135</v>
      </c>
      <c r="H69" s="65"/>
      <c r="I69" s="65"/>
      <c r="J69" s="65" t="s">
        <v>135</v>
      </c>
      <c r="K69" s="68" t="s">
        <v>321</v>
      </c>
      <c r="L69" s="69" t="s">
        <v>297</v>
      </c>
      <c r="M69" s="69" t="s">
        <v>297</v>
      </c>
      <c r="N69" s="69" t="s">
        <v>322</v>
      </c>
    </row>
    <row r="70" spans="1:14" ht="12.75">
      <c r="A70" s="65"/>
      <c r="B70" s="56" t="s">
        <v>146</v>
      </c>
      <c r="C70" s="53">
        <v>4412.67</v>
      </c>
      <c r="D70" s="143" t="s">
        <v>900</v>
      </c>
      <c r="E70" s="50">
        <v>4.03</v>
      </c>
      <c r="F70" s="51">
        <v>2012</v>
      </c>
      <c r="G70" s="65" t="s">
        <v>135</v>
      </c>
      <c r="H70" s="65"/>
      <c r="I70" s="65"/>
      <c r="J70" s="65" t="s">
        <v>135</v>
      </c>
      <c r="K70" s="68" t="s">
        <v>321</v>
      </c>
      <c r="L70" s="69" t="s">
        <v>297</v>
      </c>
      <c r="M70" s="69" t="s">
        <v>297</v>
      </c>
      <c r="N70" s="69" t="s">
        <v>322</v>
      </c>
    </row>
    <row r="71" spans="1:14" ht="12.75">
      <c r="A71" s="65"/>
      <c r="B71" s="56" t="s">
        <v>923</v>
      </c>
      <c r="C71" s="53">
        <v>6405.98</v>
      </c>
      <c r="D71" s="143" t="s">
        <v>900</v>
      </c>
      <c r="E71" s="50">
        <v>4.03</v>
      </c>
      <c r="F71" s="51">
        <v>2012</v>
      </c>
      <c r="G71" s="65" t="s">
        <v>135</v>
      </c>
      <c r="H71" s="65"/>
      <c r="I71" s="65"/>
      <c r="J71" s="65" t="s">
        <v>135</v>
      </c>
      <c r="K71" s="68" t="s">
        <v>321</v>
      </c>
      <c r="L71" s="69" t="s">
        <v>297</v>
      </c>
      <c r="M71" s="69" t="s">
        <v>297</v>
      </c>
      <c r="N71" s="69" t="s">
        <v>322</v>
      </c>
    </row>
    <row r="72" spans="1:14" ht="12.75">
      <c r="A72" s="65"/>
      <c r="B72" s="56" t="s">
        <v>148</v>
      </c>
      <c r="C72" s="53">
        <v>4412.67</v>
      </c>
      <c r="D72" s="143" t="s">
        <v>900</v>
      </c>
      <c r="E72" s="50">
        <v>4.03</v>
      </c>
      <c r="F72" s="51">
        <v>2012</v>
      </c>
      <c r="G72" s="65" t="s">
        <v>135</v>
      </c>
      <c r="H72" s="65"/>
      <c r="I72" s="65"/>
      <c r="J72" s="65" t="s">
        <v>135</v>
      </c>
      <c r="K72" s="68" t="s">
        <v>321</v>
      </c>
      <c r="L72" s="69" t="s">
        <v>297</v>
      </c>
      <c r="M72" s="69" t="s">
        <v>297</v>
      </c>
      <c r="N72" s="69" t="s">
        <v>322</v>
      </c>
    </row>
    <row r="73" spans="1:14" ht="12.75">
      <c r="A73" s="65"/>
      <c r="B73" s="56" t="s">
        <v>924</v>
      </c>
      <c r="C73" s="53">
        <v>330844.4</v>
      </c>
      <c r="D73" s="143" t="s">
        <v>900</v>
      </c>
      <c r="E73" s="50">
        <v>90.08</v>
      </c>
      <c r="F73" s="51">
        <v>2018</v>
      </c>
      <c r="G73" s="65" t="s">
        <v>258</v>
      </c>
      <c r="H73" s="65" t="s">
        <v>74</v>
      </c>
      <c r="I73" s="65"/>
      <c r="J73" s="65" t="s">
        <v>103</v>
      </c>
      <c r="K73" s="68" t="s">
        <v>321</v>
      </c>
      <c r="L73" s="69" t="s">
        <v>321</v>
      </c>
      <c r="M73" s="67" t="s">
        <v>675</v>
      </c>
      <c r="N73" s="69" t="s">
        <v>322</v>
      </c>
    </row>
    <row r="74" spans="1:14" ht="12.75">
      <c r="A74" s="65"/>
      <c r="B74" s="56" t="s">
        <v>925</v>
      </c>
      <c r="C74" s="53">
        <v>439920.26</v>
      </c>
      <c r="D74" s="143" t="s">
        <v>900</v>
      </c>
      <c r="E74" s="50">
        <v>80.38</v>
      </c>
      <c r="F74" s="51">
        <v>2010</v>
      </c>
      <c r="G74" s="65" t="s">
        <v>151</v>
      </c>
      <c r="H74" s="65" t="s">
        <v>152</v>
      </c>
      <c r="I74" s="65" t="s">
        <v>153</v>
      </c>
      <c r="J74" s="65" t="s">
        <v>67</v>
      </c>
      <c r="K74" s="68" t="s">
        <v>321</v>
      </c>
      <c r="L74" s="69" t="s">
        <v>321</v>
      </c>
      <c r="M74" s="69" t="s">
        <v>568</v>
      </c>
      <c r="N74" s="69" t="s">
        <v>322</v>
      </c>
    </row>
    <row r="75" spans="1:14" ht="12.75">
      <c r="A75" s="65"/>
      <c r="B75" s="56" t="s">
        <v>926</v>
      </c>
      <c r="C75" s="53">
        <v>53195</v>
      </c>
      <c r="D75" s="143" t="s">
        <v>900</v>
      </c>
      <c r="E75" s="50">
        <v>33.45</v>
      </c>
      <c r="F75" s="51">
        <v>2013</v>
      </c>
      <c r="G75" s="65"/>
      <c r="H75" s="65"/>
      <c r="I75" s="65"/>
      <c r="J75" s="65"/>
      <c r="K75" s="68" t="s">
        <v>321</v>
      </c>
      <c r="L75" s="69"/>
      <c r="M75" s="69"/>
      <c r="N75" s="69" t="s">
        <v>322</v>
      </c>
    </row>
    <row r="76" spans="1:14" ht="12.75">
      <c r="A76" s="65"/>
      <c r="B76" s="56" t="s">
        <v>927</v>
      </c>
      <c r="C76" s="53">
        <v>5999.99</v>
      </c>
      <c r="D76" s="143" t="s">
        <v>900</v>
      </c>
      <c r="E76" s="50">
        <v>4.03</v>
      </c>
      <c r="F76" s="51">
        <v>2013</v>
      </c>
      <c r="G76" s="65" t="s">
        <v>135</v>
      </c>
      <c r="H76" s="65"/>
      <c r="I76" s="65"/>
      <c r="J76" s="65" t="s">
        <v>135</v>
      </c>
      <c r="K76" s="68" t="s">
        <v>321</v>
      </c>
      <c r="L76" s="69" t="s">
        <v>297</v>
      </c>
      <c r="M76" s="69" t="s">
        <v>297</v>
      </c>
      <c r="N76" s="69" t="s">
        <v>322</v>
      </c>
    </row>
    <row r="77" spans="1:14" ht="12.75">
      <c r="A77" s="65"/>
      <c r="B77" s="56" t="s">
        <v>928</v>
      </c>
      <c r="C77" s="53">
        <v>6000</v>
      </c>
      <c r="D77" s="143" t="s">
        <v>900</v>
      </c>
      <c r="E77" s="50">
        <v>4.03</v>
      </c>
      <c r="F77" s="51">
        <v>2013</v>
      </c>
      <c r="G77" s="65" t="s">
        <v>135</v>
      </c>
      <c r="H77" s="65"/>
      <c r="I77" s="65"/>
      <c r="J77" s="65" t="s">
        <v>135</v>
      </c>
      <c r="K77" s="68" t="s">
        <v>321</v>
      </c>
      <c r="L77" s="69" t="s">
        <v>297</v>
      </c>
      <c r="M77" s="69" t="s">
        <v>297</v>
      </c>
      <c r="N77" s="69" t="s">
        <v>322</v>
      </c>
    </row>
    <row r="78" spans="1:14" ht="12.75">
      <c r="A78" s="65"/>
      <c r="B78" s="56" t="s">
        <v>157</v>
      </c>
      <c r="C78" s="53">
        <f>1200*E78</f>
        <v>21600</v>
      </c>
      <c r="D78" s="143" t="s">
        <v>899</v>
      </c>
      <c r="E78" s="50">
        <v>18</v>
      </c>
      <c r="F78" s="51">
        <v>2014</v>
      </c>
      <c r="G78" s="65"/>
      <c r="H78" s="65"/>
      <c r="I78" s="65"/>
      <c r="J78" s="65"/>
      <c r="K78" s="68" t="s">
        <v>321</v>
      </c>
      <c r="L78" s="69"/>
      <c r="M78" s="69"/>
      <c r="N78" s="69" t="s">
        <v>322</v>
      </c>
    </row>
    <row r="79" spans="1:14" ht="12.75">
      <c r="A79" s="65"/>
      <c r="B79" s="56" t="s">
        <v>158</v>
      </c>
      <c r="C79" s="53">
        <f>1200*E79</f>
        <v>4836</v>
      </c>
      <c r="D79" s="143" t="s">
        <v>899</v>
      </c>
      <c r="E79" s="50">
        <v>4.03</v>
      </c>
      <c r="F79" s="51">
        <v>2014</v>
      </c>
      <c r="G79" s="65" t="s">
        <v>139</v>
      </c>
      <c r="H79" s="65"/>
      <c r="I79" s="65"/>
      <c r="J79" s="65" t="s">
        <v>140</v>
      </c>
      <c r="K79" s="68" t="s">
        <v>321</v>
      </c>
      <c r="L79" s="69" t="s">
        <v>297</v>
      </c>
      <c r="M79" s="69" t="s">
        <v>297</v>
      </c>
      <c r="N79" s="69" t="s">
        <v>322</v>
      </c>
    </row>
    <row r="80" spans="1:14" ht="12.75">
      <c r="A80" s="65"/>
      <c r="B80" s="56" t="s">
        <v>929</v>
      </c>
      <c r="C80" s="53">
        <v>5495.98</v>
      </c>
      <c r="D80" s="143" t="s">
        <v>900</v>
      </c>
      <c r="E80" s="50">
        <v>4.03</v>
      </c>
      <c r="F80" s="51">
        <v>2015</v>
      </c>
      <c r="G80" s="65" t="s">
        <v>139</v>
      </c>
      <c r="H80" s="65"/>
      <c r="I80" s="65"/>
      <c r="J80" s="65" t="s">
        <v>140</v>
      </c>
      <c r="K80" s="68" t="s">
        <v>321</v>
      </c>
      <c r="L80" s="69" t="s">
        <v>297</v>
      </c>
      <c r="M80" s="69" t="s">
        <v>297</v>
      </c>
      <c r="N80" s="69" t="s">
        <v>322</v>
      </c>
    </row>
    <row r="81" spans="1:14" ht="12.75">
      <c r="A81" s="65"/>
      <c r="B81" s="56" t="s">
        <v>930</v>
      </c>
      <c r="C81" s="53">
        <v>5813.2</v>
      </c>
      <c r="D81" s="143" t="s">
        <v>900</v>
      </c>
      <c r="E81" s="50">
        <v>4.03</v>
      </c>
      <c r="F81" s="51">
        <v>2015</v>
      </c>
      <c r="G81" s="65" t="s">
        <v>139</v>
      </c>
      <c r="H81" s="65"/>
      <c r="I81" s="65"/>
      <c r="J81" s="65" t="s">
        <v>140</v>
      </c>
      <c r="K81" s="68" t="s">
        <v>321</v>
      </c>
      <c r="L81" s="69" t="s">
        <v>297</v>
      </c>
      <c r="M81" s="69" t="s">
        <v>297</v>
      </c>
      <c r="N81" s="69" t="s">
        <v>322</v>
      </c>
    </row>
    <row r="82" spans="1:14" ht="12.75">
      <c r="A82" s="65"/>
      <c r="B82" s="56" t="s">
        <v>931</v>
      </c>
      <c r="C82" s="53">
        <f>1200*E82</f>
        <v>4836</v>
      </c>
      <c r="D82" s="143" t="s">
        <v>899</v>
      </c>
      <c r="E82" s="50">
        <v>4.03</v>
      </c>
      <c r="F82" s="51">
        <v>2015</v>
      </c>
      <c r="G82" s="65" t="s">
        <v>139</v>
      </c>
      <c r="H82" s="65"/>
      <c r="I82" s="65"/>
      <c r="J82" s="65" t="s">
        <v>140</v>
      </c>
      <c r="K82" s="68" t="s">
        <v>321</v>
      </c>
      <c r="L82" s="69" t="s">
        <v>297</v>
      </c>
      <c r="M82" s="69" t="s">
        <v>297</v>
      </c>
      <c r="N82" s="69" t="s">
        <v>322</v>
      </c>
    </row>
    <row r="83" spans="1:14" ht="12.75">
      <c r="A83" s="65"/>
      <c r="B83" s="56" t="s">
        <v>932</v>
      </c>
      <c r="C83" s="53">
        <v>221086.01</v>
      </c>
      <c r="D83" s="143" t="s">
        <v>900</v>
      </c>
      <c r="E83" s="50">
        <v>57.64</v>
      </c>
      <c r="F83" s="51">
        <v>2011</v>
      </c>
      <c r="G83" s="65" t="s">
        <v>162</v>
      </c>
      <c r="H83" s="65" t="s">
        <v>163</v>
      </c>
      <c r="I83" s="65"/>
      <c r="J83" s="65" t="s">
        <v>164</v>
      </c>
      <c r="K83" s="68" t="s">
        <v>321</v>
      </c>
      <c r="L83" s="69" t="s">
        <v>321</v>
      </c>
      <c r="M83" s="69"/>
      <c r="N83" s="69" t="s">
        <v>322</v>
      </c>
    </row>
    <row r="84" spans="1:14" ht="12.75">
      <c r="A84" s="65"/>
      <c r="B84" s="56" t="s">
        <v>933</v>
      </c>
      <c r="C84" s="50">
        <v>594197.79</v>
      </c>
      <c r="D84" s="143" t="s">
        <v>900</v>
      </c>
      <c r="E84" s="50">
        <v>137.32</v>
      </c>
      <c r="F84" s="65">
        <v>2019</v>
      </c>
      <c r="G84" s="65"/>
      <c r="H84" s="65"/>
      <c r="I84" s="65"/>
      <c r="J84" s="65"/>
      <c r="K84" s="68" t="s">
        <v>321</v>
      </c>
      <c r="L84" s="64"/>
      <c r="M84" s="69" t="s">
        <v>676</v>
      </c>
      <c r="N84" s="69" t="s">
        <v>322</v>
      </c>
    </row>
    <row r="85" spans="1:14" ht="12.75">
      <c r="A85" s="65"/>
      <c r="B85" s="56" t="s">
        <v>934</v>
      </c>
      <c r="C85" s="53">
        <v>64430.25</v>
      </c>
      <c r="D85" s="143" t="s">
        <v>900</v>
      </c>
      <c r="E85" s="50">
        <v>31.02</v>
      </c>
      <c r="F85" s="65" t="s">
        <v>166</v>
      </c>
      <c r="G85" s="65"/>
      <c r="H85" s="65" t="s">
        <v>167</v>
      </c>
      <c r="I85" s="65"/>
      <c r="J85" s="65" t="s">
        <v>67</v>
      </c>
      <c r="K85" s="68" t="s">
        <v>321</v>
      </c>
      <c r="L85" s="69"/>
      <c r="M85" s="69"/>
      <c r="N85" s="69" t="s">
        <v>321</v>
      </c>
    </row>
    <row r="86" spans="1:14" ht="12.75">
      <c r="A86" s="65"/>
      <c r="B86" s="56" t="s">
        <v>168</v>
      </c>
      <c r="C86" s="53">
        <f>1200*E86</f>
        <v>34836</v>
      </c>
      <c r="D86" s="143" t="s">
        <v>899</v>
      </c>
      <c r="E86" s="50">
        <v>29.03</v>
      </c>
      <c r="F86" s="50">
        <v>2016</v>
      </c>
      <c r="G86" s="65"/>
      <c r="H86" s="65"/>
      <c r="I86" s="65"/>
      <c r="J86" s="65"/>
      <c r="K86" s="68" t="s">
        <v>321</v>
      </c>
      <c r="L86" s="69"/>
      <c r="M86" s="69"/>
      <c r="N86" s="69" t="s">
        <v>322</v>
      </c>
    </row>
    <row r="87" spans="1:14" ht="12.75">
      <c r="A87" s="65"/>
      <c r="B87" s="56" t="s">
        <v>935</v>
      </c>
      <c r="C87" s="53">
        <v>4000</v>
      </c>
      <c r="D87" s="143" t="s">
        <v>900</v>
      </c>
      <c r="E87" s="65"/>
      <c r="F87" s="50">
        <v>2018</v>
      </c>
      <c r="G87" s="65"/>
      <c r="H87" s="65"/>
      <c r="I87" s="65"/>
      <c r="J87" s="65"/>
      <c r="K87" s="68" t="s">
        <v>321</v>
      </c>
      <c r="L87" s="69" t="s">
        <v>297</v>
      </c>
      <c r="M87" s="69"/>
      <c r="N87" s="69" t="s">
        <v>322</v>
      </c>
    </row>
    <row r="88" spans="1:14" ht="12.75">
      <c r="A88" s="65"/>
      <c r="B88" s="56" t="s">
        <v>936</v>
      </c>
      <c r="C88" s="53">
        <v>4000</v>
      </c>
      <c r="D88" s="143" t="s">
        <v>900</v>
      </c>
      <c r="E88" s="65"/>
      <c r="F88" s="50">
        <v>2018</v>
      </c>
      <c r="G88" s="65"/>
      <c r="H88" s="65"/>
      <c r="I88" s="65"/>
      <c r="J88" s="65"/>
      <c r="K88" s="68"/>
      <c r="L88" s="69" t="s">
        <v>297</v>
      </c>
      <c r="M88" s="69"/>
      <c r="N88" s="69" t="s">
        <v>322</v>
      </c>
    </row>
    <row r="89" spans="1:14" ht="29.25">
      <c r="A89" s="65"/>
      <c r="B89" s="56" t="s">
        <v>937</v>
      </c>
      <c r="C89" s="53">
        <f>3000*E89</f>
        <v>868530</v>
      </c>
      <c r="D89" s="143" t="s">
        <v>899</v>
      </c>
      <c r="E89" s="50">
        <v>289.51</v>
      </c>
      <c r="F89" s="50">
        <v>2017</v>
      </c>
      <c r="G89" s="65" t="s">
        <v>171</v>
      </c>
      <c r="H89" s="65" t="s">
        <v>167</v>
      </c>
      <c r="I89" s="65" t="s">
        <v>71</v>
      </c>
      <c r="J89" s="65" t="s">
        <v>97</v>
      </c>
      <c r="K89" s="68" t="s">
        <v>321</v>
      </c>
      <c r="L89" s="69" t="s">
        <v>321</v>
      </c>
      <c r="M89" s="67" t="s">
        <v>677</v>
      </c>
      <c r="N89" s="69" t="s">
        <v>322</v>
      </c>
    </row>
    <row r="90" spans="1:14" ht="12.75">
      <c r="A90" s="65"/>
      <c r="B90" s="56" t="s">
        <v>172</v>
      </c>
      <c r="C90" s="53">
        <f aca="true" t="shared" si="1" ref="C90:C103">1200*E90</f>
        <v>132000</v>
      </c>
      <c r="D90" s="143" t="s">
        <v>899</v>
      </c>
      <c r="E90" s="50">
        <v>110</v>
      </c>
      <c r="F90" s="50" t="s">
        <v>82</v>
      </c>
      <c r="G90" s="65"/>
      <c r="H90" s="65"/>
      <c r="I90" s="65"/>
      <c r="J90" s="65" t="s">
        <v>678</v>
      </c>
      <c r="K90" s="68" t="s">
        <v>321</v>
      </c>
      <c r="L90" s="69"/>
      <c r="M90" s="69"/>
      <c r="N90" s="69" t="s">
        <v>322</v>
      </c>
    </row>
    <row r="91" spans="1:14" ht="12.75">
      <c r="A91" s="65"/>
      <c r="B91" s="56" t="s">
        <v>173</v>
      </c>
      <c r="C91" s="53">
        <f t="shared" si="1"/>
        <v>150480</v>
      </c>
      <c r="D91" s="143" t="s">
        <v>899</v>
      </c>
      <c r="E91" s="50">
        <v>125.4</v>
      </c>
      <c r="F91" s="50" t="s">
        <v>82</v>
      </c>
      <c r="G91" s="65"/>
      <c r="H91" s="65"/>
      <c r="I91" s="65"/>
      <c r="J91" s="65" t="s">
        <v>678</v>
      </c>
      <c r="K91" s="68" t="s">
        <v>321</v>
      </c>
      <c r="L91" s="69"/>
      <c r="M91" s="69"/>
      <c r="N91" s="69" t="s">
        <v>322</v>
      </c>
    </row>
    <row r="92" spans="1:14" ht="12.75">
      <c r="A92" s="65"/>
      <c r="B92" s="56" t="s">
        <v>174</v>
      </c>
      <c r="C92" s="53">
        <f t="shared" si="1"/>
        <v>73320</v>
      </c>
      <c r="D92" s="143" t="s">
        <v>899</v>
      </c>
      <c r="E92" s="50">
        <v>61.1</v>
      </c>
      <c r="F92" s="50" t="s">
        <v>82</v>
      </c>
      <c r="G92" s="65"/>
      <c r="H92" s="65"/>
      <c r="I92" s="65"/>
      <c r="J92" s="65" t="s">
        <v>678</v>
      </c>
      <c r="K92" s="68" t="s">
        <v>321</v>
      </c>
      <c r="L92" s="69"/>
      <c r="M92" s="69"/>
      <c r="N92" s="69" t="s">
        <v>322</v>
      </c>
    </row>
    <row r="93" spans="1:14" ht="12.75">
      <c r="A93" s="65"/>
      <c r="B93" s="56" t="s">
        <v>671</v>
      </c>
      <c r="C93" s="53">
        <f t="shared" si="1"/>
        <v>78720</v>
      </c>
      <c r="D93" s="143" t="s">
        <v>899</v>
      </c>
      <c r="E93" s="50">
        <v>65.6</v>
      </c>
      <c r="F93" s="50" t="s">
        <v>82</v>
      </c>
      <c r="G93" s="65"/>
      <c r="H93" s="65"/>
      <c r="I93" s="65"/>
      <c r="J93" s="65" t="s">
        <v>678</v>
      </c>
      <c r="K93" s="68" t="s">
        <v>321</v>
      </c>
      <c r="L93" s="69"/>
      <c r="M93" s="69"/>
      <c r="N93" s="69" t="s">
        <v>322</v>
      </c>
    </row>
    <row r="94" spans="1:14" ht="12.75">
      <c r="A94" s="65"/>
      <c r="B94" s="56" t="s">
        <v>175</v>
      </c>
      <c r="C94" s="53">
        <f t="shared" si="1"/>
        <v>33600</v>
      </c>
      <c r="D94" s="143" t="s">
        <v>899</v>
      </c>
      <c r="E94" s="50">
        <v>28</v>
      </c>
      <c r="F94" s="50" t="s">
        <v>82</v>
      </c>
      <c r="G94" s="65"/>
      <c r="H94" s="65"/>
      <c r="I94" s="65"/>
      <c r="J94" s="65" t="s">
        <v>678</v>
      </c>
      <c r="K94" s="68" t="s">
        <v>321</v>
      </c>
      <c r="L94" s="69"/>
      <c r="M94" s="69"/>
      <c r="N94" s="69" t="s">
        <v>322</v>
      </c>
    </row>
    <row r="95" spans="1:14" ht="12.75">
      <c r="A95" s="65"/>
      <c r="B95" s="56" t="s">
        <v>176</v>
      </c>
      <c r="C95" s="53">
        <f t="shared" si="1"/>
        <v>163320</v>
      </c>
      <c r="D95" s="143" t="s">
        <v>899</v>
      </c>
      <c r="E95" s="50">
        <v>136.1</v>
      </c>
      <c r="F95" s="50" t="s">
        <v>82</v>
      </c>
      <c r="G95" s="65"/>
      <c r="H95" s="65"/>
      <c r="I95" s="65"/>
      <c r="J95" s="65" t="s">
        <v>678</v>
      </c>
      <c r="K95" s="68" t="s">
        <v>321</v>
      </c>
      <c r="L95" s="69"/>
      <c r="M95" s="69"/>
      <c r="N95" s="69" t="s">
        <v>322</v>
      </c>
    </row>
    <row r="96" spans="1:14" ht="12.75">
      <c r="A96" s="65"/>
      <c r="B96" s="56" t="s">
        <v>177</v>
      </c>
      <c r="C96" s="53">
        <f t="shared" si="1"/>
        <v>165720</v>
      </c>
      <c r="D96" s="143" t="s">
        <v>899</v>
      </c>
      <c r="E96" s="50">
        <v>138.1</v>
      </c>
      <c r="F96" s="50" t="s">
        <v>82</v>
      </c>
      <c r="G96" s="65"/>
      <c r="H96" s="65"/>
      <c r="I96" s="65"/>
      <c r="J96" s="65" t="s">
        <v>678</v>
      </c>
      <c r="K96" s="68" t="s">
        <v>321</v>
      </c>
      <c r="L96" s="69"/>
      <c r="M96" s="69"/>
      <c r="N96" s="69" t="s">
        <v>322</v>
      </c>
    </row>
    <row r="97" spans="1:14" ht="12.75">
      <c r="A97" s="65"/>
      <c r="B97" s="56" t="s">
        <v>178</v>
      </c>
      <c r="C97" s="53">
        <f t="shared" si="1"/>
        <v>245412</v>
      </c>
      <c r="D97" s="143" t="s">
        <v>899</v>
      </c>
      <c r="E97" s="50">
        <v>204.51</v>
      </c>
      <c r="F97" s="50" t="s">
        <v>82</v>
      </c>
      <c r="G97" s="65"/>
      <c r="H97" s="65"/>
      <c r="I97" s="65"/>
      <c r="J97" s="65" t="s">
        <v>678</v>
      </c>
      <c r="K97" s="68" t="s">
        <v>321</v>
      </c>
      <c r="L97" s="69"/>
      <c r="M97" s="69"/>
      <c r="N97" s="69" t="s">
        <v>322</v>
      </c>
    </row>
    <row r="98" spans="1:14" ht="12.75">
      <c r="A98" s="65"/>
      <c r="B98" s="56" t="s">
        <v>179</v>
      </c>
      <c r="C98" s="53">
        <f t="shared" si="1"/>
        <v>77400</v>
      </c>
      <c r="D98" s="143" t="s">
        <v>899</v>
      </c>
      <c r="E98" s="50">
        <v>64.5</v>
      </c>
      <c r="F98" s="50" t="s">
        <v>82</v>
      </c>
      <c r="G98" s="65"/>
      <c r="H98" s="65"/>
      <c r="I98" s="65"/>
      <c r="J98" s="65" t="s">
        <v>678</v>
      </c>
      <c r="K98" s="68" t="s">
        <v>321</v>
      </c>
      <c r="L98" s="69"/>
      <c r="M98" s="69"/>
      <c r="N98" s="69" t="s">
        <v>322</v>
      </c>
    </row>
    <row r="99" spans="1:14" ht="12.75">
      <c r="A99" s="65"/>
      <c r="B99" s="56" t="s">
        <v>180</v>
      </c>
      <c r="C99" s="53">
        <f t="shared" si="1"/>
        <v>50412</v>
      </c>
      <c r="D99" s="143" t="s">
        <v>899</v>
      </c>
      <c r="E99" s="50">
        <v>42.01</v>
      </c>
      <c r="F99" s="50" t="s">
        <v>82</v>
      </c>
      <c r="G99" s="65"/>
      <c r="H99" s="65"/>
      <c r="I99" s="65"/>
      <c r="J99" s="65" t="s">
        <v>678</v>
      </c>
      <c r="K99" s="68" t="s">
        <v>321</v>
      </c>
      <c r="L99" s="69"/>
      <c r="M99" s="69"/>
      <c r="N99" s="69" t="s">
        <v>322</v>
      </c>
    </row>
    <row r="100" spans="1:14" ht="12.75">
      <c r="A100" s="65"/>
      <c r="B100" s="56" t="s">
        <v>181</v>
      </c>
      <c r="C100" s="53">
        <f t="shared" si="1"/>
        <v>85800</v>
      </c>
      <c r="D100" s="143" t="s">
        <v>899</v>
      </c>
      <c r="E100" s="50">
        <v>71.5</v>
      </c>
      <c r="F100" s="50" t="s">
        <v>82</v>
      </c>
      <c r="G100" s="65"/>
      <c r="H100" s="65"/>
      <c r="I100" s="65"/>
      <c r="J100" s="65" t="s">
        <v>678</v>
      </c>
      <c r="K100" s="68" t="s">
        <v>321</v>
      </c>
      <c r="L100" s="69"/>
      <c r="M100" s="69"/>
      <c r="N100" s="69" t="s">
        <v>322</v>
      </c>
    </row>
    <row r="101" spans="1:14" ht="12.75">
      <c r="A101" s="65"/>
      <c r="B101" s="56" t="s">
        <v>182</v>
      </c>
      <c r="C101" s="53">
        <f t="shared" si="1"/>
        <v>70800</v>
      </c>
      <c r="D101" s="143" t="s">
        <v>899</v>
      </c>
      <c r="E101" s="50">
        <v>59</v>
      </c>
      <c r="F101" s="50" t="s">
        <v>82</v>
      </c>
      <c r="G101" s="65"/>
      <c r="H101" s="65"/>
      <c r="I101" s="65"/>
      <c r="J101" s="65" t="s">
        <v>678</v>
      </c>
      <c r="K101" s="68" t="s">
        <v>321</v>
      </c>
      <c r="L101" s="69"/>
      <c r="M101" s="69"/>
      <c r="N101" s="69" t="s">
        <v>322</v>
      </c>
    </row>
    <row r="102" spans="1:14" ht="12.75">
      <c r="A102" s="65"/>
      <c r="B102" s="56" t="s">
        <v>183</v>
      </c>
      <c r="C102" s="53">
        <f t="shared" si="1"/>
        <v>209520</v>
      </c>
      <c r="D102" s="143" t="s">
        <v>899</v>
      </c>
      <c r="E102" s="50">
        <v>174.6</v>
      </c>
      <c r="F102" s="50" t="s">
        <v>82</v>
      </c>
      <c r="G102" s="65"/>
      <c r="H102" s="65"/>
      <c r="I102" s="65"/>
      <c r="J102" s="65" t="s">
        <v>678</v>
      </c>
      <c r="K102" s="68" t="s">
        <v>321</v>
      </c>
      <c r="L102" s="69"/>
      <c r="M102" s="69"/>
      <c r="N102" s="69" t="s">
        <v>322</v>
      </c>
    </row>
    <row r="103" spans="1:14" ht="12.75">
      <c r="A103" s="65"/>
      <c r="B103" s="56" t="s">
        <v>184</v>
      </c>
      <c r="C103" s="53">
        <f t="shared" si="1"/>
        <v>238800</v>
      </c>
      <c r="D103" s="143" t="s">
        <v>899</v>
      </c>
      <c r="E103" s="50">
        <v>199</v>
      </c>
      <c r="F103" s="50" t="s">
        <v>82</v>
      </c>
      <c r="G103" s="65"/>
      <c r="H103" s="65"/>
      <c r="I103" s="65"/>
      <c r="J103" s="65" t="s">
        <v>678</v>
      </c>
      <c r="K103" s="68" t="s">
        <v>321</v>
      </c>
      <c r="L103" s="69"/>
      <c r="M103" s="69"/>
      <c r="N103" s="69" t="s">
        <v>322</v>
      </c>
    </row>
    <row r="104" spans="1:14" ht="12.75">
      <c r="A104" s="65"/>
      <c r="B104" s="56" t="s">
        <v>938</v>
      </c>
      <c r="C104" s="53">
        <v>50000</v>
      </c>
      <c r="D104" s="143" t="s">
        <v>900</v>
      </c>
      <c r="E104" s="50">
        <v>35</v>
      </c>
      <c r="F104" s="50">
        <v>2018</v>
      </c>
      <c r="G104" s="65" t="s">
        <v>66</v>
      </c>
      <c r="H104" s="65"/>
      <c r="I104" s="65"/>
      <c r="J104" s="65" t="s">
        <v>97</v>
      </c>
      <c r="K104" s="68" t="s">
        <v>321</v>
      </c>
      <c r="L104" s="69"/>
      <c r="M104" s="69"/>
      <c r="N104" s="69" t="s">
        <v>322</v>
      </c>
    </row>
    <row r="105" spans="1:14" ht="19.5">
      <c r="A105" s="65"/>
      <c r="B105" s="56" t="s">
        <v>939</v>
      </c>
      <c r="C105" s="52">
        <v>1220141.27</v>
      </c>
      <c r="D105" s="143" t="s">
        <v>900</v>
      </c>
      <c r="E105" s="50">
        <v>222.47</v>
      </c>
      <c r="F105" s="50">
        <v>2019</v>
      </c>
      <c r="G105" s="65"/>
      <c r="H105" s="65"/>
      <c r="I105" s="65"/>
      <c r="J105" s="65"/>
      <c r="K105" s="68" t="s">
        <v>321</v>
      </c>
      <c r="L105" s="69" t="s">
        <v>321</v>
      </c>
      <c r="M105" s="69"/>
      <c r="N105" s="69" t="s">
        <v>322</v>
      </c>
    </row>
    <row r="106" spans="1:14" ht="12.75">
      <c r="A106" s="65"/>
      <c r="B106" s="56" t="s">
        <v>186</v>
      </c>
      <c r="C106" s="52">
        <f>1200*E106</f>
        <v>63900</v>
      </c>
      <c r="D106" s="143" t="s">
        <v>899</v>
      </c>
      <c r="E106" s="50">
        <v>53.25</v>
      </c>
      <c r="F106" s="50">
        <v>2019</v>
      </c>
      <c r="G106" s="65"/>
      <c r="H106" s="65"/>
      <c r="I106" s="65"/>
      <c r="J106" s="65"/>
      <c r="K106" s="68" t="s">
        <v>321</v>
      </c>
      <c r="L106" s="69"/>
      <c r="M106" s="69"/>
      <c r="N106" s="69" t="s">
        <v>322</v>
      </c>
    </row>
    <row r="107" spans="1:14" ht="12.75">
      <c r="A107" s="65"/>
      <c r="B107" s="56" t="s">
        <v>673</v>
      </c>
      <c r="C107" s="53">
        <f>3000*E107</f>
        <v>3733109.9999999995</v>
      </c>
      <c r="D107" s="143" t="s">
        <v>899</v>
      </c>
      <c r="E107" s="50">
        <v>1244.37</v>
      </c>
      <c r="F107" s="65" t="s">
        <v>672</v>
      </c>
      <c r="G107" s="65" t="s">
        <v>187</v>
      </c>
      <c r="H107" s="65" t="s">
        <v>188</v>
      </c>
      <c r="I107" s="65" t="s">
        <v>189</v>
      </c>
      <c r="J107" s="65" t="s">
        <v>67</v>
      </c>
      <c r="K107" s="68" t="s">
        <v>321</v>
      </c>
      <c r="L107" s="69" t="s">
        <v>321</v>
      </c>
      <c r="M107" s="69"/>
      <c r="N107" s="69" t="s">
        <v>322</v>
      </c>
    </row>
    <row r="108" spans="1:14" ht="19.5">
      <c r="A108" s="65" t="s">
        <v>1</v>
      </c>
      <c r="B108" s="56" t="s">
        <v>190</v>
      </c>
      <c r="C108" s="52">
        <v>434642.98</v>
      </c>
      <c r="D108" s="58"/>
      <c r="E108" s="46"/>
      <c r="F108" s="47"/>
      <c r="G108" s="47"/>
      <c r="H108" s="47"/>
      <c r="I108" s="47"/>
      <c r="J108" s="47"/>
      <c r="K108" s="70"/>
      <c r="L108" s="71"/>
      <c r="M108" s="71"/>
      <c r="N108" s="71"/>
    </row>
    <row r="109" spans="1:14" ht="12.75">
      <c r="A109" s="65"/>
      <c r="B109" s="56" t="s">
        <v>191</v>
      </c>
      <c r="C109" s="52">
        <v>59107.36</v>
      </c>
      <c r="D109" s="58"/>
      <c r="E109" s="46"/>
      <c r="F109" s="47"/>
      <c r="G109" s="47"/>
      <c r="H109" s="47"/>
      <c r="I109" s="47"/>
      <c r="J109" s="47"/>
      <c r="K109" s="70"/>
      <c r="L109" s="71"/>
      <c r="M109" s="71"/>
      <c r="N109" s="71"/>
    </row>
    <row r="110" spans="1:14" ht="12.75">
      <c r="A110" s="65"/>
      <c r="B110" s="56" t="s">
        <v>192</v>
      </c>
      <c r="C110" s="52">
        <v>19958.4</v>
      </c>
      <c r="D110" s="58"/>
      <c r="E110" s="46"/>
      <c r="F110" s="47"/>
      <c r="G110" s="47"/>
      <c r="H110" s="47"/>
      <c r="I110" s="47"/>
      <c r="J110" s="47"/>
      <c r="K110" s="70"/>
      <c r="L110" s="71"/>
      <c r="M110" s="71"/>
      <c r="N110" s="71"/>
    </row>
    <row r="111" spans="1:14" ht="12.75">
      <c r="A111" s="65"/>
      <c r="B111" s="56" t="s">
        <v>193</v>
      </c>
      <c r="C111" s="52">
        <v>15218.28</v>
      </c>
      <c r="D111" s="58"/>
      <c r="E111" s="46"/>
      <c r="F111" s="47"/>
      <c r="G111" s="47"/>
      <c r="H111" s="47"/>
      <c r="I111" s="47"/>
      <c r="J111" s="47"/>
      <c r="K111" s="70"/>
      <c r="L111" s="71"/>
      <c r="M111" s="71"/>
      <c r="N111" s="71"/>
    </row>
    <row r="112" spans="1:14" ht="12.75">
      <c r="A112" s="65"/>
      <c r="B112" s="56" t="s">
        <v>194</v>
      </c>
      <c r="C112" s="52">
        <v>19680</v>
      </c>
      <c r="D112" s="58"/>
      <c r="E112" s="46"/>
      <c r="F112" s="47"/>
      <c r="G112" s="47"/>
      <c r="H112" s="47"/>
      <c r="I112" s="47"/>
      <c r="J112" s="47"/>
      <c r="K112" s="70"/>
      <c r="L112" s="71"/>
      <c r="M112" s="71"/>
      <c r="N112" s="71"/>
    </row>
    <row r="113" spans="1:14" ht="12.75">
      <c r="A113" s="65"/>
      <c r="B113" s="56" t="s">
        <v>195</v>
      </c>
      <c r="C113" s="52">
        <v>299768.07</v>
      </c>
      <c r="D113" s="58"/>
      <c r="E113" s="46"/>
      <c r="F113" s="47"/>
      <c r="G113" s="47"/>
      <c r="H113" s="47"/>
      <c r="I113" s="47"/>
      <c r="J113" s="47"/>
      <c r="K113" s="70"/>
      <c r="L113" s="71"/>
      <c r="M113" s="71"/>
      <c r="N113" s="71"/>
    </row>
    <row r="114" spans="1:14" ht="12.75">
      <c r="A114" s="65"/>
      <c r="B114" s="56" t="s">
        <v>196</v>
      </c>
      <c r="C114" s="52">
        <v>19902.76</v>
      </c>
      <c r="D114" s="58"/>
      <c r="E114" s="46"/>
      <c r="F114" s="47"/>
      <c r="G114" s="47"/>
      <c r="H114" s="47"/>
      <c r="I114" s="47"/>
      <c r="J114" s="47"/>
      <c r="K114" s="70"/>
      <c r="L114" s="71"/>
      <c r="M114" s="71"/>
      <c r="N114" s="71"/>
    </row>
    <row r="115" spans="1:14" ht="12.75">
      <c r="A115" s="65"/>
      <c r="B115" s="56" t="s">
        <v>197</v>
      </c>
      <c r="C115" s="52">
        <v>24551</v>
      </c>
      <c r="D115" s="58"/>
      <c r="E115" s="46"/>
      <c r="F115" s="47"/>
      <c r="G115" s="47"/>
      <c r="H115" s="47"/>
      <c r="I115" s="47"/>
      <c r="J115" s="47"/>
      <c r="K115" s="70"/>
      <c r="L115" s="71"/>
      <c r="M115" s="71"/>
      <c r="N115" s="71"/>
    </row>
    <row r="116" spans="1:14" ht="19.5">
      <c r="A116" s="65"/>
      <c r="B116" s="56" t="s">
        <v>198</v>
      </c>
      <c r="C116" s="52">
        <v>84772.83</v>
      </c>
      <c r="D116" s="58"/>
      <c r="E116" s="46"/>
      <c r="F116" s="47"/>
      <c r="G116" s="47"/>
      <c r="H116" s="47"/>
      <c r="I116" s="47"/>
      <c r="J116" s="47"/>
      <c r="K116" s="70"/>
      <c r="L116" s="71"/>
      <c r="M116" s="71"/>
      <c r="N116" s="71"/>
    </row>
    <row r="117" spans="1:14" ht="12.75">
      <c r="A117" s="65"/>
      <c r="B117" s="56" t="s">
        <v>199</v>
      </c>
      <c r="C117" s="52">
        <v>6687.06</v>
      </c>
      <c r="D117" s="58"/>
      <c r="E117" s="46"/>
      <c r="F117" s="47"/>
      <c r="G117" s="47"/>
      <c r="H117" s="47"/>
      <c r="I117" s="47"/>
      <c r="J117" s="47"/>
      <c r="K117" s="70"/>
      <c r="L117" s="71"/>
      <c r="M117" s="71"/>
      <c r="N117" s="71"/>
    </row>
    <row r="118" spans="1:14" ht="19.5">
      <c r="A118" s="65"/>
      <c r="B118" s="56" t="s">
        <v>200</v>
      </c>
      <c r="C118" s="52">
        <v>9150</v>
      </c>
      <c r="D118" s="58"/>
      <c r="E118" s="46"/>
      <c r="F118" s="47"/>
      <c r="G118" s="47"/>
      <c r="H118" s="47"/>
      <c r="I118" s="47"/>
      <c r="J118" s="47"/>
      <c r="K118" s="70"/>
      <c r="L118" s="71"/>
      <c r="M118" s="71"/>
      <c r="N118" s="71"/>
    </row>
    <row r="119" spans="1:14" ht="12.75">
      <c r="A119" s="65"/>
      <c r="B119" s="56" t="s">
        <v>201</v>
      </c>
      <c r="C119" s="52">
        <v>31240.38</v>
      </c>
      <c r="D119" s="58"/>
      <c r="E119" s="46"/>
      <c r="F119" s="47"/>
      <c r="G119" s="47"/>
      <c r="H119" s="47"/>
      <c r="I119" s="47"/>
      <c r="J119" s="47"/>
      <c r="K119" s="70"/>
      <c r="L119" s="71"/>
      <c r="M119" s="71"/>
      <c r="N119" s="71"/>
    </row>
    <row r="120" spans="1:14" ht="12.75">
      <c r="A120" s="65"/>
      <c r="B120" s="56" t="s">
        <v>202</v>
      </c>
      <c r="C120" s="52">
        <v>6000</v>
      </c>
      <c r="D120" s="58"/>
      <c r="E120" s="46"/>
      <c r="F120" s="47"/>
      <c r="G120" s="47"/>
      <c r="H120" s="47"/>
      <c r="I120" s="47"/>
      <c r="J120" s="47"/>
      <c r="K120" s="70"/>
      <c r="L120" s="71"/>
      <c r="M120" s="71"/>
      <c r="N120" s="71"/>
    </row>
    <row r="121" spans="1:14" ht="12.75">
      <c r="A121" s="65"/>
      <c r="B121" s="56" t="s">
        <v>203</v>
      </c>
      <c r="C121" s="52">
        <v>15624.65</v>
      </c>
      <c r="D121" s="58"/>
      <c r="E121" s="46"/>
      <c r="F121" s="47"/>
      <c r="G121" s="47"/>
      <c r="H121" s="47"/>
      <c r="I121" s="47"/>
      <c r="J121" s="47"/>
      <c r="K121" s="70"/>
      <c r="L121" s="71"/>
      <c r="M121" s="71"/>
      <c r="N121" s="71"/>
    </row>
    <row r="122" spans="1:14" ht="12.75">
      <c r="A122" s="65"/>
      <c r="B122" s="56" t="s">
        <v>204</v>
      </c>
      <c r="C122" s="52">
        <v>7519.08</v>
      </c>
      <c r="D122" s="58"/>
      <c r="E122" s="46"/>
      <c r="F122" s="47"/>
      <c r="G122" s="47"/>
      <c r="H122" s="47"/>
      <c r="I122" s="47"/>
      <c r="J122" s="47"/>
      <c r="K122" s="70"/>
      <c r="L122" s="71"/>
      <c r="M122" s="71"/>
      <c r="N122" s="71"/>
    </row>
    <row r="123" spans="1:14" ht="12.75">
      <c r="A123" s="65"/>
      <c r="B123" s="56" t="s">
        <v>205</v>
      </c>
      <c r="C123" s="52">
        <v>14969.65</v>
      </c>
      <c r="D123" s="58"/>
      <c r="E123" s="46"/>
      <c r="F123" s="47"/>
      <c r="G123" s="47"/>
      <c r="H123" s="47"/>
      <c r="I123" s="47"/>
      <c r="J123" s="47"/>
      <c r="K123" s="70"/>
      <c r="L123" s="71"/>
      <c r="M123" s="71"/>
      <c r="N123" s="71"/>
    </row>
    <row r="124" spans="1:14" ht="19.5">
      <c r="A124" s="65"/>
      <c r="B124" s="56" t="s">
        <v>593</v>
      </c>
      <c r="C124" s="52">
        <v>3107416.74</v>
      </c>
      <c r="D124" s="58"/>
      <c r="E124" s="46"/>
      <c r="F124" s="47"/>
      <c r="G124" s="47"/>
      <c r="H124" s="47"/>
      <c r="I124" s="47"/>
      <c r="J124" s="47"/>
      <c r="K124" s="70"/>
      <c r="L124" s="71"/>
      <c r="M124" s="71"/>
      <c r="N124" s="71"/>
    </row>
    <row r="125" spans="1:14" ht="12.75">
      <c r="A125" s="65"/>
      <c r="B125" s="56" t="s">
        <v>594</v>
      </c>
      <c r="C125" s="52">
        <v>7473.5</v>
      </c>
      <c r="D125" s="58"/>
      <c r="E125" s="46"/>
      <c r="F125" s="47"/>
      <c r="G125" s="47"/>
      <c r="H125" s="47"/>
      <c r="I125" s="47"/>
      <c r="J125" s="47"/>
      <c r="K125" s="70"/>
      <c r="L125" s="71"/>
      <c r="M125" s="71"/>
      <c r="N125" s="71"/>
    </row>
    <row r="126" spans="1:14" ht="12.75">
      <c r="A126" s="65"/>
      <c r="B126" s="56" t="s">
        <v>595</v>
      </c>
      <c r="C126" s="52">
        <v>15800</v>
      </c>
      <c r="D126" s="58"/>
      <c r="E126" s="46"/>
      <c r="F126" s="47"/>
      <c r="G126" s="47"/>
      <c r="H126" s="47"/>
      <c r="I126" s="47"/>
      <c r="J126" s="47"/>
      <c r="K126" s="70"/>
      <c r="L126" s="71"/>
      <c r="M126" s="71"/>
      <c r="N126" s="71"/>
    </row>
    <row r="127" spans="1:14" ht="12.75">
      <c r="A127" s="65"/>
      <c r="B127" s="56" t="s">
        <v>206</v>
      </c>
      <c r="C127" s="52">
        <v>496452.05</v>
      </c>
      <c r="D127" s="58"/>
      <c r="E127" s="46"/>
      <c r="F127" s="47"/>
      <c r="G127" s="47"/>
      <c r="H127" s="47"/>
      <c r="I127" s="47"/>
      <c r="J127" s="47"/>
      <c r="K127" s="70"/>
      <c r="L127" s="71"/>
      <c r="M127" s="71"/>
      <c r="N127" s="71"/>
    </row>
    <row r="128" spans="1:14" ht="12.75">
      <c r="A128" s="65"/>
      <c r="B128" s="56" t="s">
        <v>207</v>
      </c>
      <c r="C128" s="52">
        <v>98772.61</v>
      </c>
      <c r="D128" s="58"/>
      <c r="E128" s="46"/>
      <c r="F128" s="47"/>
      <c r="G128" s="47"/>
      <c r="H128" s="47"/>
      <c r="I128" s="47"/>
      <c r="J128" s="47"/>
      <c r="K128" s="70"/>
      <c r="L128" s="71"/>
      <c r="M128" s="71"/>
      <c r="N128" s="71"/>
    </row>
    <row r="129" spans="1:14" ht="12.75">
      <c r="A129" s="65"/>
      <c r="B129" s="56" t="s">
        <v>208</v>
      </c>
      <c r="C129" s="52">
        <v>106008.17</v>
      </c>
      <c r="D129" s="58"/>
      <c r="E129" s="46"/>
      <c r="F129" s="47"/>
      <c r="G129" s="47"/>
      <c r="H129" s="47"/>
      <c r="I129" s="47"/>
      <c r="J129" s="47"/>
      <c r="K129" s="70"/>
      <c r="L129" s="71"/>
      <c r="M129" s="71"/>
      <c r="N129" s="71"/>
    </row>
    <row r="130" spans="1:14" ht="12.75">
      <c r="A130" s="65"/>
      <c r="B130" s="56" t="s">
        <v>209</v>
      </c>
      <c r="C130" s="52">
        <v>169836.27</v>
      </c>
      <c r="D130" s="58"/>
      <c r="E130" s="46"/>
      <c r="F130" s="47"/>
      <c r="G130" s="47"/>
      <c r="H130" s="47"/>
      <c r="I130" s="47"/>
      <c r="J130" s="47"/>
      <c r="K130" s="70"/>
      <c r="L130" s="71"/>
      <c r="M130" s="71"/>
      <c r="N130" s="71"/>
    </row>
    <row r="131" spans="1:14" ht="12.75">
      <c r="A131" s="65"/>
      <c r="B131" s="56" t="s">
        <v>210</v>
      </c>
      <c r="C131" s="52">
        <v>67440</v>
      </c>
      <c r="D131" s="58"/>
      <c r="E131" s="46"/>
      <c r="F131" s="47"/>
      <c r="G131" s="47"/>
      <c r="H131" s="47"/>
      <c r="I131" s="47"/>
      <c r="J131" s="47"/>
      <c r="K131" s="70"/>
      <c r="L131" s="71"/>
      <c r="M131" s="71"/>
      <c r="N131" s="71"/>
    </row>
    <row r="132" spans="1:14" ht="12.75">
      <c r="A132" s="65"/>
      <c r="B132" s="56" t="s">
        <v>211</v>
      </c>
      <c r="C132" s="52">
        <v>52407.31</v>
      </c>
      <c r="D132" s="58"/>
      <c r="E132" s="46"/>
      <c r="F132" s="47"/>
      <c r="G132" s="47"/>
      <c r="H132" s="47"/>
      <c r="I132" s="47"/>
      <c r="J132" s="47"/>
      <c r="K132" s="70"/>
      <c r="L132" s="71"/>
      <c r="M132" s="71"/>
      <c r="N132" s="71"/>
    </row>
    <row r="133" spans="1:14" ht="12.75">
      <c r="A133" s="65"/>
      <c r="B133" s="56" t="s">
        <v>212</v>
      </c>
      <c r="C133" s="52">
        <v>13979.68</v>
      </c>
      <c r="D133" s="58"/>
      <c r="E133" s="46"/>
      <c r="F133" s="47"/>
      <c r="G133" s="47"/>
      <c r="H133" s="47"/>
      <c r="I133" s="47"/>
      <c r="J133" s="47"/>
      <c r="K133" s="70"/>
      <c r="L133" s="71"/>
      <c r="M133" s="71"/>
      <c r="N133" s="71"/>
    </row>
    <row r="134" spans="1:14" ht="12.75">
      <c r="A134" s="65"/>
      <c r="B134" s="56" t="s">
        <v>213</v>
      </c>
      <c r="C134" s="52">
        <v>8910.53</v>
      </c>
      <c r="D134" s="58"/>
      <c r="E134" s="46"/>
      <c r="F134" s="47"/>
      <c r="G134" s="47"/>
      <c r="H134" s="47"/>
      <c r="I134" s="47"/>
      <c r="J134" s="47"/>
      <c r="K134" s="70"/>
      <c r="L134" s="71"/>
      <c r="M134" s="71"/>
      <c r="N134" s="71"/>
    </row>
    <row r="135" spans="1:14" ht="12.75">
      <c r="A135" s="65"/>
      <c r="B135" s="56" t="s">
        <v>214</v>
      </c>
      <c r="C135" s="52">
        <v>20913.04</v>
      </c>
      <c r="D135" s="58"/>
      <c r="E135" s="46"/>
      <c r="F135" s="47"/>
      <c r="G135" s="47"/>
      <c r="H135" s="47"/>
      <c r="I135" s="47"/>
      <c r="J135" s="47"/>
      <c r="K135" s="70"/>
      <c r="L135" s="71"/>
      <c r="M135" s="71"/>
      <c r="N135" s="71"/>
    </row>
    <row r="136" spans="1:14" ht="12.75">
      <c r="A136" s="65"/>
      <c r="B136" s="56" t="s">
        <v>215</v>
      </c>
      <c r="C136" s="52">
        <v>4999.51</v>
      </c>
      <c r="D136" s="58"/>
      <c r="E136" s="46"/>
      <c r="F136" s="47"/>
      <c r="G136" s="47"/>
      <c r="H136" s="47"/>
      <c r="I136" s="47"/>
      <c r="J136" s="47"/>
      <c r="K136" s="70"/>
      <c r="L136" s="71"/>
      <c r="M136" s="71"/>
      <c r="N136" s="71"/>
    </row>
    <row r="137" spans="1:14" ht="12.75">
      <c r="A137" s="65"/>
      <c r="B137" s="56" t="s">
        <v>216</v>
      </c>
      <c r="C137" s="52">
        <v>10950</v>
      </c>
      <c r="D137" s="58"/>
      <c r="E137" s="46"/>
      <c r="F137" s="47"/>
      <c r="G137" s="47"/>
      <c r="H137" s="47"/>
      <c r="I137" s="47"/>
      <c r="J137" s="47"/>
      <c r="K137" s="70"/>
      <c r="L137" s="71"/>
      <c r="M137" s="71"/>
      <c r="N137" s="71"/>
    </row>
    <row r="138" spans="1:14" ht="12.75">
      <c r="A138" s="65"/>
      <c r="B138" s="56" t="s">
        <v>217</v>
      </c>
      <c r="C138" s="52">
        <v>14285</v>
      </c>
      <c r="D138" s="58"/>
      <c r="E138" s="46"/>
      <c r="F138" s="47"/>
      <c r="G138" s="47"/>
      <c r="H138" s="47"/>
      <c r="I138" s="47"/>
      <c r="J138" s="47"/>
      <c r="K138" s="70"/>
      <c r="L138" s="71"/>
      <c r="M138" s="71"/>
      <c r="N138" s="71"/>
    </row>
    <row r="139" spans="1:14" ht="12.75">
      <c r="A139" s="65"/>
      <c r="B139" s="56" t="s">
        <v>218</v>
      </c>
      <c r="C139" s="52">
        <v>14300</v>
      </c>
      <c r="D139" s="58"/>
      <c r="E139" s="46"/>
      <c r="F139" s="47"/>
      <c r="G139" s="47"/>
      <c r="H139" s="47"/>
      <c r="I139" s="47"/>
      <c r="J139" s="47"/>
      <c r="K139" s="70"/>
      <c r="L139" s="71"/>
      <c r="M139" s="71"/>
      <c r="N139" s="71"/>
    </row>
    <row r="140" spans="1:14" ht="12.75">
      <c r="A140" s="65"/>
      <c r="B140" s="56" t="s">
        <v>219</v>
      </c>
      <c r="C140" s="52">
        <v>31436.65</v>
      </c>
      <c r="D140" s="58"/>
      <c r="E140" s="46"/>
      <c r="F140" s="47"/>
      <c r="G140" s="47"/>
      <c r="H140" s="47"/>
      <c r="I140" s="47"/>
      <c r="J140" s="47"/>
      <c r="K140" s="70"/>
      <c r="L140" s="71"/>
      <c r="M140" s="71"/>
      <c r="N140" s="71"/>
    </row>
    <row r="141" spans="1:14" ht="12.75">
      <c r="A141" s="65"/>
      <c r="B141" s="56" t="s">
        <v>220</v>
      </c>
      <c r="C141" s="52">
        <v>8282.5</v>
      </c>
      <c r="D141" s="58"/>
      <c r="E141" s="46"/>
      <c r="F141" s="47"/>
      <c r="G141" s="47"/>
      <c r="H141" s="47"/>
      <c r="I141" s="47"/>
      <c r="J141" s="47"/>
      <c r="K141" s="70"/>
      <c r="L141" s="71"/>
      <c r="M141" s="71"/>
      <c r="N141" s="71"/>
    </row>
    <row r="142" spans="1:14" ht="12.75">
      <c r="A142" s="65"/>
      <c r="B142" s="56" t="s">
        <v>221</v>
      </c>
      <c r="C142" s="52">
        <v>55147.36</v>
      </c>
      <c r="D142" s="58"/>
      <c r="E142" s="46"/>
      <c r="F142" s="47"/>
      <c r="G142" s="47"/>
      <c r="H142" s="47"/>
      <c r="I142" s="47"/>
      <c r="J142" s="47"/>
      <c r="K142" s="70"/>
      <c r="L142" s="71"/>
      <c r="M142" s="71"/>
      <c r="N142" s="71"/>
    </row>
    <row r="143" spans="1:14" ht="12.75">
      <c r="A143" s="65"/>
      <c r="B143" s="56" t="s">
        <v>222</v>
      </c>
      <c r="C143" s="52">
        <v>8336.1</v>
      </c>
      <c r="D143" s="58"/>
      <c r="E143" s="46"/>
      <c r="F143" s="47"/>
      <c r="G143" s="47"/>
      <c r="H143" s="47"/>
      <c r="I143" s="47"/>
      <c r="J143" s="47"/>
      <c r="K143" s="70"/>
      <c r="L143" s="71"/>
      <c r="M143" s="71"/>
      <c r="N143" s="71"/>
    </row>
    <row r="144" spans="1:14" ht="12.75">
      <c r="A144" s="65"/>
      <c r="B144" s="56" t="s">
        <v>223</v>
      </c>
      <c r="C144" s="52">
        <v>14985.62</v>
      </c>
      <c r="D144" s="58"/>
      <c r="E144" s="46"/>
      <c r="F144" s="47"/>
      <c r="G144" s="47"/>
      <c r="H144" s="47"/>
      <c r="I144" s="47"/>
      <c r="J144" s="47"/>
      <c r="K144" s="70"/>
      <c r="L144" s="71"/>
      <c r="M144" s="71"/>
      <c r="N144" s="71"/>
    </row>
    <row r="145" spans="1:14" ht="12.75">
      <c r="A145" s="65"/>
      <c r="B145" s="56" t="s">
        <v>224</v>
      </c>
      <c r="C145" s="52">
        <v>12775.17</v>
      </c>
      <c r="D145" s="58"/>
      <c r="E145" s="46"/>
      <c r="F145" s="47"/>
      <c r="G145" s="47"/>
      <c r="H145" s="47"/>
      <c r="I145" s="47"/>
      <c r="J145" s="47"/>
      <c r="K145" s="70"/>
      <c r="L145" s="71"/>
      <c r="M145" s="71"/>
      <c r="N145" s="71"/>
    </row>
    <row r="146" spans="1:14" ht="12.75">
      <c r="A146" s="65"/>
      <c r="B146" s="56" t="s">
        <v>225</v>
      </c>
      <c r="C146" s="52">
        <v>23484</v>
      </c>
      <c r="D146" s="58"/>
      <c r="E146" s="46"/>
      <c r="F146" s="47"/>
      <c r="G146" s="47"/>
      <c r="H146" s="47"/>
      <c r="I146" s="47"/>
      <c r="J146" s="47"/>
      <c r="K146" s="70"/>
      <c r="L146" s="71"/>
      <c r="M146" s="71"/>
      <c r="N146" s="71"/>
    </row>
    <row r="147" spans="1:14" ht="12.75">
      <c r="A147" s="65"/>
      <c r="B147" s="56" t="s">
        <v>226</v>
      </c>
      <c r="C147" s="52">
        <v>6132.3</v>
      </c>
      <c r="D147" s="58"/>
      <c r="E147" s="46"/>
      <c r="F147" s="47"/>
      <c r="G147" s="47"/>
      <c r="H147" s="47"/>
      <c r="I147" s="47"/>
      <c r="J147" s="47"/>
      <c r="K147" s="70"/>
      <c r="L147" s="71"/>
      <c r="M147" s="71"/>
      <c r="N147" s="71"/>
    </row>
    <row r="148" spans="1:14" ht="12.75">
      <c r="A148" s="65"/>
      <c r="B148" s="56" t="s">
        <v>227</v>
      </c>
      <c r="C148" s="52">
        <v>15860.66</v>
      </c>
      <c r="D148" s="58"/>
      <c r="E148" s="46"/>
      <c r="F148" s="47"/>
      <c r="G148" s="47"/>
      <c r="H148" s="47"/>
      <c r="I148" s="47"/>
      <c r="J148" s="47"/>
      <c r="K148" s="70"/>
      <c r="L148" s="71"/>
      <c r="M148" s="71"/>
      <c r="N148" s="71"/>
    </row>
    <row r="149" spans="1:14" ht="12.75">
      <c r="A149" s="65"/>
      <c r="B149" s="56" t="s">
        <v>228</v>
      </c>
      <c r="C149" s="52">
        <v>12177</v>
      </c>
      <c r="D149" s="58"/>
      <c r="E149" s="46"/>
      <c r="F149" s="47"/>
      <c r="G149" s="47"/>
      <c r="H149" s="47"/>
      <c r="I149" s="47"/>
      <c r="J149" s="47"/>
      <c r="K149" s="70"/>
      <c r="L149" s="71"/>
      <c r="M149" s="71"/>
      <c r="N149" s="71"/>
    </row>
    <row r="150" spans="1:14" ht="12.75">
      <c r="A150" s="65"/>
      <c r="B150" s="56" t="s">
        <v>229</v>
      </c>
      <c r="C150" s="52">
        <v>14000</v>
      </c>
      <c r="D150" s="58"/>
      <c r="E150" s="46"/>
      <c r="F150" s="47"/>
      <c r="G150" s="47"/>
      <c r="H150" s="47"/>
      <c r="I150" s="47"/>
      <c r="J150" s="47"/>
      <c r="K150" s="70"/>
      <c r="L150" s="71"/>
      <c r="M150" s="71"/>
      <c r="N150" s="71"/>
    </row>
    <row r="151" spans="1:14" ht="12.75">
      <c r="A151" s="65"/>
      <c r="B151" s="56" t="s">
        <v>230</v>
      </c>
      <c r="C151" s="52">
        <v>58083.32</v>
      </c>
      <c r="D151" s="58"/>
      <c r="E151" s="37"/>
      <c r="F151" s="38"/>
      <c r="G151" s="37"/>
      <c r="H151" s="39"/>
      <c r="I151" s="37"/>
      <c r="J151" s="39"/>
      <c r="K151" s="70"/>
      <c r="L151" s="71"/>
      <c r="M151" s="71"/>
      <c r="N151" s="71"/>
    </row>
    <row r="152" spans="1:14" ht="12.75">
      <c r="A152" s="65"/>
      <c r="B152" s="56" t="s">
        <v>231</v>
      </c>
      <c r="C152" s="52">
        <v>20545</v>
      </c>
      <c r="D152" s="58"/>
      <c r="E152" s="37"/>
      <c r="F152" s="38"/>
      <c r="G152" s="37"/>
      <c r="H152" s="39"/>
      <c r="I152" s="37"/>
      <c r="J152" s="39"/>
      <c r="K152" s="70"/>
      <c r="L152" s="71"/>
      <c r="M152" s="71"/>
      <c r="N152" s="71"/>
    </row>
    <row r="153" spans="1:14" ht="12.75">
      <c r="A153" s="65"/>
      <c r="B153" s="56" t="s">
        <v>232</v>
      </c>
      <c r="C153" s="52">
        <v>39549.6</v>
      </c>
      <c r="D153" s="58"/>
      <c r="E153" s="37"/>
      <c r="F153" s="38"/>
      <c r="G153" s="37"/>
      <c r="H153" s="39"/>
      <c r="I153" s="37"/>
      <c r="J153" s="39"/>
      <c r="K153" s="70"/>
      <c r="L153" s="71"/>
      <c r="M153" s="71"/>
      <c r="N153" s="71"/>
    </row>
    <row r="154" spans="1:14" ht="12.75">
      <c r="A154" s="65"/>
      <c r="B154" s="56" t="s">
        <v>233</v>
      </c>
      <c r="C154" s="52">
        <v>14763</v>
      </c>
      <c r="D154" s="58"/>
      <c r="E154" s="37"/>
      <c r="F154" s="38"/>
      <c r="G154" s="37"/>
      <c r="H154" s="39"/>
      <c r="I154" s="37"/>
      <c r="J154" s="39"/>
      <c r="K154" s="70"/>
      <c r="L154" s="71"/>
      <c r="M154" s="71"/>
      <c r="N154" s="71"/>
    </row>
    <row r="155" spans="1:14" ht="12.75">
      <c r="A155" s="65"/>
      <c r="B155" s="56" t="s">
        <v>234</v>
      </c>
      <c r="C155" s="52">
        <v>49984.87</v>
      </c>
      <c r="D155" s="58"/>
      <c r="E155" s="37"/>
      <c r="F155" s="38"/>
      <c r="G155" s="37"/>
      <c r="H155" s="39"/>
      <c r="I155" s="37"/>
      <c r="J155" s="39"/>
      <c r="K155" s="70"/>
      <c r="L155" s="71"/>
      <c r="M155" s="71"/>
      <c r="N155" s="71"/>
    </row>
    <row r="156" spans="1:14" ht="12.75">
      <c r="A156" s="65"/>
      <c r="B156" s="56" t="s">
        <v>235</v>
      </c>
      <c r="C156" s="52">
        <v>6800</v>
      </c>
      <c r="D156" s="58"/>
      <c r="E156" s="37"/>
      <c r="F156" s="38"/>
      <c r="G156" s="37"/>
      <c r="H156" s="39"/>
      <c r="I156" s="37"/>
      <c r="J156" s="39"/>
      <c r="K156" s="70"/>
      <c r="L156" s="71"/>
      <c r="M156" s="71"/>
      <c r="N156" s="71"/>
    </row>
    <row r="157" spans="1:14" ht="12.75">
      <c r="A157" s="72"/>
      <c r="B157" s="63" t="s">
        <v>596</v>
      </c>
      <c r="C157" s="110">
        <v>24807.84</v>
      </c>
      <c r="D157" s="62"/>
      <c r="E157" s="37"/>
      <c r="F157" s="38"/>
      <c r="G157" s="37"/>
      <c r="H157" s="39"/>
      <c r="I157" s="37"/>
      <c r="J157" s="39"/>
      <c r="K157" s="70"/>
      <c r="L157" s="71"/>
      <c r="M157" s="71"/>
      <c r="N157" s="71"/>
    </row>
    <row r="158" spans="1:14" ht="12.75">
      <c r="A158" s="72"/>
      <c r="B158" s="63" t="s">
        <v>597</v>
      </c>
      <c r="C158" s="110">
        <v>10947</v>
      </c>
      <c r="D158" s="62"/>
      <c r="E158" s="37"/>
      <c r="F158" s="38"/>
      <c r="G158" s="37"/>
      <c r="H158" s="39"/>
      <c r="I158" s="37"/>
      <c r="J158" s="39"/>
      <c r="K158" s="70"/>
      <c r="L158" s="71"/>
      <c r="M158" s="71"/>
      <c r="N158" s="71"/>
    </row>
    <row r="159" spans="1:14" ht="12.75">
      <c r="A159" s="72"/>
      <c r="B159" s="63" t="s">
        <v>598</v>
      </c>
      <c r="C159" s="110">
        <v>88463.8</v>
      </c>
      <c r="D159" s="62"/>
      <c r="E159" s="37"/>
      <c r="F159" s="38"/>
      <c r="G159" s="37"/>
      <c r="H159" s="39"/>
      <c r="I159" s="37"/>
      <c r="J159" s="39"/>
      <c r="K159" s="70"/>
      <c r="L159" s="71"/>
      <c r="M159" s="71"/>
      <c r="N159" s="71"/>
    </row>
    <row r="160" spans="1:14" ht="12.75">
      <c r="A160" s="72"/>
      <c r="B160" s="63" t="s">
        <v>599</v>
      </c>
      <c r="C160" s="110">
        <v>29338.91</v>
      </c>
      <c r="D160" s="62"/>
      <c r="E160" s="37"/>
      <c r="F160" s="38"/>
      <c r="G160" s="37"/>
      <c r="H160" s="39"/>
      <c r="I160" s="37"/>
      <c r="J160" s="39"/>
      <c r="K160" s="70"/>
      <c r="L160" s="71"/>
      <c r="M160" s="71"/>
      <c r="N160" s="71"/>
    </row>
    <row r="161" spans="1:14" ht="12.75">
      <c r="A161" s="72"/>
      <c r="B161" s="63" t="s">
        <v>600</v>
      </c>
      <c r="C161" s="110">
        <v>289540</v>
      </c>
      <c r="D161" s="62"/>
      <c r="E161" s="37"/>
      <c r="F161" s="38"/>
      <c r="G161" s="37"/>
      <c r="H161" s="39"/>
      <c r="I161" s="37"/>
      <c r="J161" s="39"/>
      <c r="K161" s="70"/>
      <c r="L161" s="71"/>
      <c r="M161" s="71"/>
      <c r="N161" s="71"/>
    </row>
    <row r="162" spans="1:14" ht="12.75">
      <c r="A162" s="72"/>
      <c r="B162" s="63" t="s">
        <v>601</v>
      </c>
      <c r="C162" s="110">
        <v>143791.8</v>
      </c>
      <c r="D162" s="62"/>
      <c r="E162" s="37"/>
      <c r="F162" s="38"/>
      <c r="G162" s="37"/>
      <c r="H162" s="39"/>
      <c r="I162" s="37"/>
      <c r="J162" s="39"/>
      <c r="K162" s="70"/>
      <c r="L162" s="71"/>
      <c r="M162" s="71"/>
      <c r="N162" s="71"/>
    </row>
    <row r="163" spans="1:14" ht="12.75">
      <c r="A163" s="72"/>
      <c r="B163" s="63" t="s">
        <v>602</v>
      </c>
      <c r="C163" s="110">
        <v>100791.3</v>
      </c>
      <c r="D163" s="62"/>
      <c r="E163" s="37"/>
      <c r="F163" s="38"/>
      <c r="G163" s="37"/>
      <c r="H163" s="39"/>
      <c r="I163" s="37"/>
      <c r="J163" s="39"/>
      <c r="K163" s="70"/>
      <c r="L163" s="71"/>
      <c r="M163" s="71"/>
      <c r="N163" s="71"/>
    </row>
    <row r="164" spans="1:14" ht="12.75">
      <c r="A164" s="72"/>
      <c r="B164" s="63" t="s">
        <v>603</v>
      </c>
      <c r="C164" s="110">
        <v>57165</v>
      </c>
      <c r="D164" s="62"/>
      <c r="E164" s="37"/>
      <c r="F164" s="38"/>
      <c r="G164" s="37"/>
      <c r="H164" s="39"/>
      <c r="I164" s="37"/>
      <c r="J164" s="39"/>
      <c r="K164" s="70"/>
      <c r="L164" s="71"/>
      <c r="M164" s="71"/>
      <c r="N164" s="71"/>
    </row>
    <row r="165" spans="1:14" ht="12.75">
      <c r="A165" s="72"/>
      <c r="B165" s="63" t="s">
        <v>604</v>
      </c>
      <c r="C165" s="110">
        <v>3960.6</v>
      </c>
      <c r="D165" s="62"/>
      <c r="E165" s="37"/>
      <c r="F165" s="38"/>
      <c r="G165" s="37"/>
      <c r="H165" s="39"/>
      <c r="I165" s="37"/>
      <c r="J165" s="39"/>
      <c r="K165" s="70"/>
      <c r="L165" s="71"/>
      <c r="M165" s="71"/>
      <c r="N165" s="71"/>
    </row>
    <row r="166" spans="1:14" ht="19.5">
      <c r="A166" s="72"/>
      <c r="B166" s="63" t="s">
        <v>605</v>
      </c>
      <c r="C166" s="110">
        <v>3323821.95</v>
      </c>
      <c r="D166" s="62"/>
      <c r="E166" s="37"/>
      <c r="F166" s="38"/>
      <c r="G166" s="37"/>
      <c r="H166" s="39"/>
      <c r="I166" s="37"/>
      <c r="J166" s="39"/>
      <c r="K166" s="70"/>
      <c r="L166" s="71"/>
      <c r="M166" s="71"/>
      <c r="N166" s="71"/>
    </row>
    <row r="167" spans="1:14" ht="12.75">
      <c r="A167" s="72"/>
      <c r="B167" s="63" t="s">
        <v>606</v>
      </c>
      <c r="C167" s="110">
        <v>128561.5</v>
      </c>
      <c r="D167" s="62"/>
      <c r="E167" s="37"/>
      <c r="F167" s="38"/>
      <c r="G167" s="37"/>
      <c r="H167" s="39"/>
      <c r="I167" s="37"/>
      <c r="J167" s="39"/>
      <c r="K167" s="70"/>
      <c r="L167" s="71"/>
      <c r="M167" s="71"/>
      <c r="N167" s="71"/>
    </row>
    <row r="168" spans="1:14" ht="12.75">
      <c r="A168" s="72"/>
      <c r="B168" s="63" t="s">
        <v>607</v>
      </c>
      <c r="C168" s="110">
        <v>304440</v>
      </c>
      <c r="D168" s="62"/>
      <c r="E168" s="37"/>
      <c r="F168" s="38"/>
      <c r="G168" s="37"/>
      <c r="H168" s="39"/>
      <c r="I168" s="37"/>
      <c r="J168" s="39"/>
      <c r="K168" s="70"/>
      <c r="L168" s="71"/>
      <c r="M168" s="71"/>
      <c r="N168" s="71"/>
    </row>
    <row r="169" spans="1:14" ht="12.75">
      <c r="A169" s="72"/>
      <c r="B169" s="63" t="s">
        <v>237</v>
      </c>
      <c r="C169" s="110">
        <v>56859.94</v>
      </c>
      <c r="D169" s="62"/>
      <c r="E169" s="37"/>
      <c r="F169" s="38"/>
      <c r="G169" s="37"/>
      <c r="H169" s="39"/>
      <c r="I169" s="37"/>
      <c r="J169" s="39"/>
      <c r="K169" s="70"/>
      <c r="L169" s="71"/>
      <c r="M169" s="71"/>
      <c r="N169" s="71"/>
    </row>
    <row r="170" spans="1:14" ht="12.75">
      <c r="A170" s="72"/>
      <c r="B170" s="63" t="s">
        <v>608</v>
      </c>
      <c r="C170" s="110">
        <v>27588.24</v>
      </c>
      <c r="D170" s="62"/>
      <c r="E170" s="37"/>
      <c r="F170" s="38"/>
      <c r="G170" s="37"/>
      <c r="H170" s="39"/>
      <c r="I170" s="37"/>
      <c r="J170" s="39"/>
      <c r="K170" s="70"/>
      <c r="L170" s="71"/>
      <c r="M170" s="71"/>
      <c r="N170" s="71"/>
    </row>
    <row r="171" spans="1:14" ht="12.75">
      <c r="A171" s="72"/>
      <c r="B171" s="63" t="s">
        <v>236</v>
      </c>
      <c r="C171" s="110">
        <v>19340</v>
      </c>
      <c r="D171" s="62"/>
      <c r="E171" s="37"/>
      <c r="F171" s="38"/>
      <c r="G171" s="37"/>
      <c r="H171" s="39"/>
      <c r="I171" s="37"/>
      <c r="J171" s="39"/>
      <c r="K171" s="70"/>
      <c r="L171" s="71"/>
      <c r="M171" s="71"/>
      <c r="N171" s="71"/>
    </row>
    <row r="172" spans="1:14" ht="19.5">
      <c r="A172" s="72"/>
      <c r="B172" s="63" t="s">
        <v>609</v>
      </c>
      <c r="C172" s="110">
        <v>15970.16</v>
      </c>
      <c r="D172" s="62"/>
      <c r="E172" s="37"/>
      <c r="F172" s="38"/>
      <c r="G172" s="37"/>
      <c r="H172" s="39"/>
      <c r="I172" s="37"/>
      <c r="J172" s="39"/>
      <c r="K172" s="70"/>
      <c r="L172" s="71"/>
      <c r="M172" s="71"/>
      <c r="N172" s="71"/>
    </row>
    <row r="173" spans="1:14" ht="12.75">
      <c r="A173" s="72"/>
      <c r="B173" s="63" t="s">
        <v>610</v>
      </c>
      <c r="C173" s="110">
        <v>14145</v>
      </c>
      <c r="D173" s="62"/>
      <c r="E173" s="37"/>
      <c r="F173" s="38"/>
      <c r="G173" s="37"/>
      <c r="H173" s="39"/>
      <c r="I173" s="37"/>
      <c r="J173" s="39"/>
      <c r="K173" s="70"/>
      <c r="L173" s="71"/>
      <c r="M173" s="71"/>
      <c r="N173" s="71"/>
    </row>
    <row r="174" spans="1:14" ht="12.75">
      <c r="A174" s="72"/>
      <c r="B174" s="63" t="s">
        <v>611</v>
      </c>
      <c r="C174" s="110">
        <v>10136.23</v>
      </c>
      <c r="D174" s="62"/>
      <c r="E174" s="37"/>
      <c r="F174" s="38"/>
      <c r="G174" s="37"/>
      <c r="H174" s="39"/>
      <c r="I174" s="37"/>
      <c r="J174" s="39"/>
      <c r="K174" s="70"/>
      <c r="L174" s="71"/>
      <c r="M174" s="71"/>
      <c r="N174" s="71"/>
    </row>
    <row r="175" spans="1:14" ht="12.75">
      <c r="A175" s="65" t="s">
        <v>238</v>
      </c>
      <c r="B175" s="56" t="s">
        <v>239</v>
      </c>
      <c r="C175" s="52">
        <f>881763.44+51520.14+471171.4+8500+14199.99+10369.3</f>
        <v>1437524.27</v>
      </c>
      <c r="D175" s="46"/>
      <c r="E175" s="38"/>
      <c r="F175" s="40"/>
      <c r="G175" s="37"/>
      <c r="H175" s="37"/>
      <c r="I175" s="37"/>
      <c r="J175" s="37"/>
      <c r="K175" s="70"/>
      <c r="L175" s="71"/>
      <c r="M175" s="71"/>
      <c r="N175" s="71"/>
    </row>
    <row r="176" spans="1:14" ht="12.75">
      <c r="A176" s="33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</row>
    <row r="177" spans="1:14" ht="12.75">
      <c r="A177" s="65"/>
      <c r="B177" s="49" t="s">
        <v>3</v>
      </c>
      <c r="C177" s="50"/>
      <c r="D177" s="45"/>
      <c r="E177" s="64"/>
      <c r="F177" s="64"/>
      <c r="G177" s="64"/>
      <c r="H177" s="64"/>
      <c r="I177" s="64"/>
      <c r="J177" s="64"/>
      <c r="K177" s="64"/>
      <c r="L177" s="64"/>
      <c r="M177" s="64"/>
      <c r="N177" s="64"/>
    </row>
    <row r="178" spans="1:14" ht="12.75">
      <c r="A178" s="48" t="s">
        <v>56</v>
      </c>
      <c r="B178" s="48" t="s">
        <v>57</v>
      </c>
      <c r="C178" s="108" t="s">
        <v>58</v>
      </c>
      <c r="D178" s="44"/>
      <c r="E178" s="64"/>
      <c r="F178" s="64"/>
      <c r="G178" s="64"/>
      <c r="H178" s="64"/>
      <c r="I178" s="64"/>
      <c r="J178" s="64"/>
      <c r="K178" s="64"/>
      <c r="L178" s="64"/>
      <c r="M178" s="64"/>
      <c r="N178" s="64"/>
    </row>
    <row r="179" spans="1:14" ht="12.75">
      <c r="A179" s="65" t="s">
        <v>0</v>
      </c>
      <c r="B179" s="65" t="s">
        <v>240</v>
      </c>
      <c r="C179" s="52">
        <v>11379.95</v>
      </c>
      <c r="D179" s="45"/>
      <c r="E179" s="64"/>
      <c r="F179" s="64"/>
      <c r="G179" s="64"/>
      <c r="H179" s="64"/>
      <c r="I179" s="64"/>
      <c r="J179" s="64"/>
      <c r="K179" s="64"/>
      <c r="L179" s="64"/>
      <c r="M179" s="64"/>
      <c r="N179" s="64"/>
    </row>
    <row r="180" spans="1:14" ht="12.75">
      <c r="A180" s="73"/>
      <c r="B180" s="67"/>
      <c r="C180" s="109"/>
      <c r="D180" s="67"/>
      <c r="E180" s="64"/>
      <c r="F180" s="64"/>
      <c r="G180" s="64"/>
      <c r="H180" s="64"/>
      <c r="I180" s="64"/>
      <c r="J180" s="64"/>
      <c r="K180" s="64"/>
      <c r="L180" s="64"/>
      <c r="M180" s="64"/>
      <c r="N180" s="64"/>
    </row>
    <row r="181" spans="1:14" ht="12.75">
      <c r="A181" s="65"/>
      <c r="B181" s="49" t="s">
        <v>4</v>
      </c>
      <c r="C181" s="52"/>
      <c r="D181" s="45"/>
      <c r="E181" s="41"/>
      <c r="F181" s="42"/>
      <c r="G181" s="42"/>
      <c r="H181" s="42"/>
      <c r="I181" s="42"/>
      <c r="J181" s="43"/>
      <c r="K181" s="64"/>
      <c r="L181" s="64"/>
      <c r="M181" s="64"/>
      <c r="N181" s="64"/>
    </row>
    <row r="182" spans="1:14" ht="12.75">
      <c r="A182" s="48" t="s">
        <v>56</v>
      </c>
      <c r="B182" s="48" t="s">
        <v>57</v>
      </c>
      <c r="C182" s="108" t="s">
        <v>58</v>
      </c>
      <c r="D182" s="44"/>
      <c r="E182" s="44"/>
      <c r="F182" s="44"/>
      <c r="G182" s="42"/>
      <c r="H182" s="42"/>
      <c r="I182" s="42"/>
      <c r="J182" s="44"/>
      <c r="K182" s="64"/>
      <c r="L182" s="64"/>
      <c r="M182" s="64"/>
      <c r="N182" s="64"/>
    </row>
    <row r="183" spans="1:14" ht="12.75">
      <c r="A183" s="65" t="s">
        <v>0</v>
      </c>
      <c r="B183" s="65" t="s">
        <v>240</v>
      </c>
      <c r="C183" s="52">
        <f>7645+17475.16+152805.35</f>
        <v>177925.51</v>
      </c>
      <c r="D183" s="45"/>
      <c r="E183" s="45"/>
      <c r="F183" s="41"/>
      <c r="G183" s="41"/>
      <c r="H183" s="41"/>
      <c r="I183" s="41"/>
      <c r="J183" s="41"/>
      <c r="K183" s="64"/>
      <c r="L183" s="64"/>
      <c r="M183" s="64"/>
      <c r="N183" s="64"/>
    </row>
    <row r="184" spans="1:14" ht="12.75">
      <c r="A184" s="7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</row>
    <row r="185" spans="1:14" ht="12.75">
      <c r="A185" s="65"/>
      <c r="B185" s="49" t="s">
        <v>241</v>
      </c>
      <c r="C185" s="50"/>
      <c r="D185" s="50"/>
      <c r="E185" s="50"/>
      <c r="F185" s="51"/>
      <c r="G185" s="48" t="s">
        <v>55</v>
      </c>
      <c r="H185" s="48"/>
      <c r="I185" s="48"/>
      <c r="J185" s="48"/>
      <c r="K185" s="67"/>
      <c r="L185" s="67"/>
      <c r="M185" s="67"/>
      <c r="N185" s="67"/>
    </row>
    <row r="186" spans="1:14" ht="45">
      <c r="A186" s="48" t="s">
        <v>56</v>
      </c>
      <c r="B186" s="48" t="s">
        <v>57</v>
      </c>
      <c r="C186" s="108" t="s">
        <v>58</v>
      </c>
      <c r="D186" s="34" t="s">
        <v>898</v>
      </c>
      <c r="E186" s="34" t="s">
        <v>59</v>
      </c>
      <c r="F186" s="34" t="s">
        <v>60</v>
      </c>
      <c r="G186" s="48" t="s">
        <v>61</v>
      </c>
      <c r="H186" s="48" t="s">
        <v>62</v>
      </c>
      <c r="I186" s="48" t="s">
        <v>314</v>
      </c>
      <c r="J186" s="34" t="s">
        <v>63</v>
      </c>
      <c r="K186" s="36" t="s">
        <v>315</v>
      </c>
      <c r="L186" s="35" t="s">
        <v>316</v>
      </c>
      <c r="M186" s="34" t="s">
        <v>317</v>
      </c>
      <c r="N186" s="34" t="s">
        <v>318</v>
      </c>
    </row>
    <row r="187" spans="1:14" ht="12.75">
      <c r="A187" s="65" t="s">
        <v>0</v>
      </c>
      <c r="B187" s="65" t="s">
        <v>343</v>
      </c>
      <c r="C187" s="53">
        <f>3000*E187</f>
        <v>5769000</v>
      </c>
      <c r="D187" s="143" t="s">
        <v>899</v>
      </c>
      <c r="E187" s="50">
        <v>1923</v>
      </c>
      <c r="F187" s="51">
        <v>1968</v>
      </c>
      <c r="G187" s="51" t="s">
        <v>242</v>
      </c>
      <c r="H187" s="51" t="s">
        <v>243</v>
      </c>
      <c r="I187" s="51"/>
      <c r="J187" s="54" t="s">
        <v>97</v>
      </c>
      <c r="K187" s="69" t="s">
        <v>321</v>
      </c>
      <c r="L187" s="69" t="s">
        <v>321</v>
      </c>
      <c r="M187" s="69" t="s">
        <v>344</v>
      </c>
      <c r="N187" s="69" t="s">
        <v>322</v>
      </c>
    </row>
    <row r="188" spans="1:14" ht="39">
      <c r="A188" s="65"/>
      <c r="B188" s="65" t="s">
        <v>244</v>
      </c>
      <c r="C188" s="53">
        <f>3000*E188</f>
        <v>1859100.0000000002</v>
      </c>
      <c r="D188" s="143" t="s">
        <v>899</v>
      </c>
      <c r="E188" s="50">
        <v>619.7</v>
      </c>
      <c r="F188" s="50" t="s">
        <v>245</v>
      </c>
      <c r="G188" s="54" t="s">
        <v>246</v>
      </c>
      <c r="H188" s="51" t="s">
        <v>243</v>
      </c>
      <c r="I188" s="51"/>
      <c r="J188" s="54" t="s">
        <v>247</v>
      </c>
      <c r="K188" s="69" t="s">
        <v>321</v>
      </c>
      <c r="L188" s="69" t="s">
        <v>322</v>
      </c>
      <c r="M188" s="69"/>
      <c r="N188" s="69" t="s">
        <v>321</v>
      </c>
    </row>
    <row r="189" spans="1:14" ht="12.75">
      <c r="A189" s="65"/>
      <c r="B189" s="65" t="s">
        <v>248</v>
      </c>
      <c r="C189" s="53">
        <f>3000*E189</f>
        <v>1662210.0000000002</v>
      </c>
      <c r="D189" s="143" t="s">
        <v>899</v>
      </c>
      <c r="E189" s="50">
        <v>554.07</v>
      </c>
      <c r="F189" s="51">
        <v>2012</v>
      </c>
      <c r="G189" s="51" t="s">
        <v>249</v>
      </c>
      <c r="H189" s="51" t="s">
        <v>243</v>
      </c>
      <c r="I189" s="51"/>
      <c r="J189" s="51" t="s">
        <v>250</v>
      </c>
      <c r="K189" s="69" t="s">
        <v>321</v>
      </c>
      <c r="L189" s="69" t="s">
        <v>321</v>
      </c>
      <c r="M189" s="69"/>
      <c r="N189" s="69" t="s">
        <v>322</v>
      </c>
    </row>
    <row r="190" spans="1:14" ht="12.75">
      <c r="A190" s="65"/>
      <c r="B190" s="65" t="s">
        <v>260</v>
      </c>
      <c r="C190" s="53">
        <f>3000*E190</f>
        <v>1237380</v>
      </c>
      <c r="D190" s="143" t="s">
        <v>899</v>
      </c>
      <c r="E190" s="50">
        <v>412.46</v>
      </c>
      <c r="F190" s="51" t="s">
        <v>264</v>
      </c>
      <c r="G190" s="51" t="s">
        <v>258</v>
      </c>
      <c r="H190" s="51" t="s">
        <v>273</v>
      </c>
      <c r="I190" s="51"/>
      <c r="J190" s="51" t="s">
        <v>266</v>
      </c>
      <c r="K190" s="69" t="s">
        <v>321</v>
      </c>
      <c r="L190" s="69" t="s">
        <v>321</v>
      </c>
      <c r="M190" s="69"/>
      <c r="N190" s="69" t="s">
        <v>322</v>
      </c>
    </row>
    <row r="191" spans="1:14" ht="12.75">
      <c r="A191" s="65"/>
      <c r="B191" s="65" t="s">
        <v>274</v>
      </c>
      <c r="C191" s="53">
        <f>1200*E191</f>
        <v>228000</v>
      </c>
      <c r="D191" s="143" t="s">
        <v>899</v>
      </c>
      <c r="E191" s="50">
        <v>190</v>
      </c>
      <c r="F191" s="51" t="s">
        <v>264</v>
      </c>
      <c r="G191" s="51" t="s">
        <v>258</v>
      </c>
      <c r="H191" s="51" t="s">
        <v>273</v>
      </c>
      <c r="I191" s="51"/>
      <c r="J191" s="51" t="s">
        <v>275</v>
      </c>
      <c r="K191" s="69" t="s">
        <v>321</v>
      </c>
      <c r="L191" s="69" t="s">
        <v>322</v>
      </c>
      <c r="M191" s="69"/>
      <c r="N191" s="69" t="s">
        <v>322</v>
      </c>
    </row>
    <row r="192" spans="1:14" ht="12.75">
      <c r="A192" s="65" t="s">
        <v>1</v>
      </c>
      <c r="B192" s="65" t="s">
        <v>251</v>
      </c>
      <c r="C192" s="53">
        <v>25745.94</v>
      </c>
      <c r="D192" s="58"/>
      <c r="E192" s="40"/>
      <c r="F192" s="38"/>
      <c r="G192" s="38"/>
      <c r="H192" s="38"/>
      <c r="I192" s="38"/>
      <c r="J192" s="38"/>
      <c r="K192" s="71"/>
      <c r="L192" s="71"/>
      <c r="M192" s="71"/>
      <c r="N192" s="71"/>
    </row>
    <row r="193" spans="1:14" ht="12.75">
      <c r="A193" s="65"/>
      <c r="B193" s="65" t="s">
        <v>345</v>
      </c>
      <c r="C193" s="53">
        <v>57016</v>
      </c>
      <c r="D193" s="58"/>
      <c r="E193" s="40"/>
      <c r="F193" s="38"/>
      <c r="G193" s="38"/>
      <c r="H193" s="38"/>
      <c r="I193" s="38"/>
      <c r="J193" s="38"/>
      <c r="K193" s="71"/>
      <c r="L193" s="71"/>
      <c r="M193" s="71"/>
      <c r="N193" s="71"/>
    </row>
    <row r="194" spans="1:14" ht="12.75">
      <c r="A194" s="65"/>
      <c r="B194" s="65" t="s">
        <v>346</v>
      </c>
      <c r="C194" s="53">
        <v>61264.45</v>
      </c>
      <c r="D194" s="58"/>
      <c r="E194" s="40"/>
      <c r="F194" s="38"/>
      <c r="G194" s="38"/>
      <c r="H194" s="38"/>
      <c r="I194" s="38"/>
      <c r="J194" s="38"/>
      <c r="K194" s="71"/>
      <c r="L194" s="71"/>
      <c r="M194" s="71"/>
      <c r="N194" s="71"/>
    </row>
    <row r="195" spans="1:14" ht="12.75">
      <c r="A195" s="65"/>
      <c r="B195" s="65" t="s">
        <v>329</v>
      </c>
      <c r="C195" s="53">
        <v>6533.59</v>
      </c>
      <c r="D195" s="58"/>
      <c r="E195" s="40"/>
      <c r="F195" s="38"/>
      <c r="G195" s="38"/>
      <c r="H195" s="38"/>
      <c r="I195" s="38"/>
      <c r="J195" s="38"/>
      <c r="K195" s="71"/>
      <c r="L195" s="71"/>
      <c r="M195" s="71"/>
      <c r="N195" s="71"/>
    </row>
    <row r="196" spans="1:14" ht="12.75">
      <c r="A196" s="65"/>
      <c r="B196" s="65" t="s">
        <v>330</v>
      </c>
      <c r="C196" s="53">
        <v>48800</v>
      </c>
      <c r="D196" s="58"/>
      <c r="E196" s="40"/>
      <c r="F196" s="38"/>
      <c r="G196" s="38"/>
      <c r="H196" s="38"/>
      <c r="I196" s="38"/>
      <c r="J196" s="38"/>
      <c r="K196" s="71"/>
      <c r="L196" s="71"/>
      <c r="M196" s="71"/>
      <c r="N196" s="71"/>
    </row>
    <row r="197" spans="1:14" ht="12.75">
      <c r="A197" s="65" t="s">
        <v>5</v>
      </c>
      <c r="B197" s="65" t="s">
        <v>252</v>
      </c>
      <c r="C197" s="52">
        <f>5372.64+3227.52+2651.88+969+61264.45+5002+392754.33+14907.6+80230.34</f>
        <v>566379.76</v>
      </c>
      <c r="D197" s="46"/>
      <c r="E197" s="40"/>
      <c r="F197" s="38"/>
      <c r="G197" s="38"/>
      <c r="H197" s="38"/>
      <c r="I197" s="38"/>
      <c r="J197" s="38"/>
      <c r="K197" s="71"/>
      <c r="L197" s="71"/>
      <c r="M197" s="71"/>
      <c r="N197" s="71"/>
    </row>
    <row r="198" spans="1:14" ht="29.25">
      <c r="A198" s="65" t="s">
        <v>37</v>
      </c>
      <c r="B198" s="56" t="s">
        <v>253</v>
      </c>
      <c r="C198" s="53">
        <f>57357+76588.44</f>
        <v>133945.44</v>
      </c>
      <c r="D198" s="58"/>
      <c r="E198" s="40"/>
      <c r="F198" s="38"/>
      <c r="G198" s="38"/>
      <c r="H198" s="38"/>
      <c r="I198" s="38"/>
      <c r="J198" s="38"/>
      <c r="K198" s="71"/>
      <c r="L198" s="71"/>
      <c r="M198" s="71"/>
      <c r="N198" s="71"/>
    </row>
    <row r="199" spans="1:14" ht="12.75">
      <c r="A199" s="7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</row>
    <row r="200" spans="1:14" ht="12.75">
      <c r="A200" s="65"/>
      <c r="B200" s="49" t="s">
        <v>6</v>
      </c>
      <c r="C200" s="50"/>
      <c r="D200" s="50"/>
      <c r="E200" s="51"/>
      <c r="F200" s="50"/>
      <c r="G200" s="48" t="s">
        <v>55</v>
      </c>
      <c r="H200" s="65"/>
      <c r="I200" s="65"/>
      <c r="J200" s="65"/>
      <c r="K200" s="67"/>
      <c r="L200" s="67"/>
      <c r="M200" s="67"/>
      <c r="N200" s="67"/>
    </row>
    <row r="201" spans="1:14" ht="45">
      <c r="A201" s="48" t="s">
        <v>56</v>
      </c>
      <c r="B201" s="48" t="s">
        <v>57</v>
      </c>
      <c r="C201" s="108" t="s">
        <v>58</v>
      </c>
      <c r="D201" s="34" t="s">
        <v>898</v>
      </c>
      <c r="E201" s="34" t="s">
        <v>59</v>
      </c>
      <c r="F201" s="34" t="s">
        <v>60</v>
      </c>
      <c r="G201" s="48" t="s">
        <v>61</v>
      </c>
      <c r="H201" s="48" t="s">
        <v>62</v>
      </c>
      <c r="I201" s="48" t="s">
        <v>314</v>
      </c>
      <c r="J201" s="34" t="s">
        <v>63</v>
      </c>
      <c r="K201" s="36" t="s">
        <v>315</v>
      </c>
      <c r="L201" s="35" t="s">
        <v>316</v>
      </c>
      <c r="M201" s="34" t="s">
        <v>317</v>
      </c>
      <c r="N201" s="34" t="s">
        <v>318</v>
      </c>
    </row>
    <row r="202" spans="1:14" ht="12.75">
      <c r="A202" s="65" t="s">
        <v>0</v>
      </c>
      <c r="B202" s="65" t="s">
        <v>254</v>
      </c>
      <c r="C202" s="53">
        <f>3000*E202</f>
        <v>3392850</v>
      </c>
      <c r="D202" s="143" t="s">
        <v>899</v>
      </c>
      <c r="E202" s="50">
        <v>1130.95</v>
      </c>
      <c r="F202" s="50"/>
      <c r="G202" s="65" t="s">
        <v>104</v>
      </c>
      <c r="H202" s="65" t="s">
        <v>73</v>
      </c>
      <c r="I202" s="65" t="s">
        <v>256</v>
      </c>
      <c r="J202" s="65" t="s">
        <v>149</v>
      </c>
      <c r="K202" s="69" t="s">
        <v>321</v>
      </c>
      <c r="L202" s="69" t="s">
        <v>321</v>
      </c>
      <c r="M202" s="69" t="s">
        <v>255</v>
      </c>
      <c r="N202" s="69" t="s">
        <v>322</v>
      </c>
    </row>
    <row r="203" spans="1:14" ht="12.75">
      <c r="A203" s="65" t="s">
        <v>1</v>
      </c>
      <c r="B203" s="65" t="s">
        <v>252</v>
      </c>
      <c r="C203" s="53">
        <f>16250+13598.46</f>
        <v>29848.46</v>
      </c>
      <c r="D203" s="58"/>
      <c r="E203" s="38"/>
      <c r="F203" s="40"/>
      <c r="G203" s="37"/>
      <c r="H203" s="37"/>
      <c r="I203" s="37"/>
      <c r="J203" s="37"/>
      <c r="K203" s="71"/>
      <c r="L203" s="71"/>
      <c r="M203" s="71"/>
      <c r="N203" s="71"/>
    </row>
    <row r="204" spans="1:14" ht="12.75">
      <c r="A204" s="185" t="s">
        <v>347</v>
      </c>
      <c r="B204" s="185"/>
      <c r="C204" s="185"/>
      <c r="D204" s="185"/>
      <c r="E204" s="185"/>
      <c r="F204" s="185"/>
      <c r="G204" s="185"/>
      <c r="H204" s="185"/>
      <c r="I204" s="185"/>
      <c r="J204" s="185"/>
      <c r="K204" s="72"/>
      <c r="L204" s="72"/>
      <c r="M204" s="72"/>
      <c r="N204" s="72"/>
    </row>
    <row r="205" spans="1:14" ht="12.75">
      <c r="A205" s="7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</row>
    <row r="206" spans="1:14" ht="18">
      <c r="A206" s="65"/>
      <c r="B206" s="49" t="s">
        <v>48</v>
      </c>
      <c r="C206" s="50"/>
      <c r="D206" s="50"/>
      <c r="E206" s="50"/>
      <c r="F206" s="51"/>
      <c r="G206" s="48" t="s">
        <v>55</v>
      </c>
      <c r="H206" s="48"/>
      <c r="I206" s="48"/>
      <c r="J206" s="48"/>
      <c r="K206" s="67"/>
      <c r="L206" s="67"/>
      <c r="M206" s="67"/>
      <c r="N206" s="67"/>
    </row>
    <row r="207" spans="1:14" ht="45">
      <c r="A207" s="48" t="s">
        <v>56</v>
      </c>
      <c r="B207" s="48" t="s">
        <v>57</v>
      </c>
      <c r="C207" s="108" t="s">
        <v>58</v>
      </c>
      <c r="D207" s="34" t="s">
        <v>898</v>
      </c>
      <c r="E207" s="34" t="s">
        <v>59</v>
      </c>
      <c r="F207" s="34" t="s">
        <v>60</v>
      </c>
      <c r="G207" s="48" t="s">
        <v>61</v>
      </c>
      <c r="H207" s="48" t="s">
        <v>62</v>
      </c>
      <c r="I207" s="48" t="s">
        <v>314</v>
      </c>
      <c r="J207" s="34" t="s">
        <v>63</v>
      </c>
      <c r="K207" s="36" t="s">
        <v>315</v>
      </c>
      <c r="L207" s="35" t="s">
        <v>316</v>
      </c>
      <c r="M207" s="34" t="s">
        <v>317</v>
      </c>
      <c r="N207" s="34" t="s">
        <v>318</v>
      </c>
    </row>
    <row r="208" spans="1:14" ht="12.75">
      <c r="A208" s="65" t="s">
        <v>0</v>
      </c>
      <c r="B208" s="65" t="s">
        <v>257</v>
      </c>
      <c r="C208" s="53">
        <f>3000*E208</f>
        <v>4005600</v>
      </c>
      <c r="D208" s="144" t="s">
        <v>899</v>
      </c>
      <c r="E208" s="50">
        <v>1335.2</v>
      </c>
      <c r="F208" s="51">
        <v>1986</v>
      </c>
      <c r="G208" s="51" t="s">
        <v>325</v>
      </c>
      <c r="H208" s="51" t="s">
        <v>324</v>
      </c>
      <c r="I208" s="51" t="s">
        <v>259</v>
      </c>
      <c r="J208" s="54" t="s">
        <v>149</v>
      </c>
      <c r="K208" s="69" t="s">
        <v>321</v>
      </c>
      <c r="L208" s="69" t="s">
        <v>321</v>
      </c>
      <c r="M208" s="69" t="s">
        <v>323</v>
      </c>
      <c r="N208" s="69" t="s">
        <v>322</v>
      </c>
    </row>
    <row r="209" spans="1:14" ht="12.75">
      <c r="A209" s="65" t="s">
        <v>1</v>
      </c>
      <c r="B209" s="65" t="s">
        <v>319</v>
      </c>
      <c r="C209" s="53">
        <v>3130.05</v>
      </c>
      <c r="D209" s="58"/>
      <c r="E209" s="40"/>
      <c r="F209" s="38"/>
      <c r="G209" s="38"/>
      <c r="H209" s="38"/>
      <c r="I209" s="38"/>
      <c r="J209" s="38"/>
      <c r="K209" s="71"/>
      <c r="L209" s="71"/>
      <c r="M209" s="71"/>
      <c r="N209" s="71"/>
    </row>
    <row r="210" spans="1:14" ht="12.75">
      <c r="A210" s="65"/>
      <c r="B210" s="65" t="s">
        <v>320</v>
      </c>
      <c r="C210" s="53">
        <v>122832.57</v>
      </c>
      <c r="D210" s="58"/>
      <c r="E210" s="40"/>
      <c r="F210" s="38"/>
      <c r="G210" s="38"/>
      <c r="H210" s="38"/>
      <c r="I210" s="38"/>
      <c r="J210" s="38"/>
      <c r="K210" s="71"/>
      <c r="L210" s="71"/>
      <c r="M210" s="71"/>
      <c r="N210" s="71"/>
    </row>
    <row r="211" spans="1:14" ht="12.75">
      <c r="A211" s="65" t="s">
        <v>5</v>
      </c>
      <c r="B211" s="65" t="s">
        <v>252</v>
      </c>
      <c r="C211" s="52">
        <f>22371.29+80302.91+15854.78</f>
        <v>118528.98000000001</v>
      </c>
      <c r="D211" s="46"/>
      <c r="E211" s="40"/>
      <c r="F211" s="38"/>
      <c r="G211" s="38"/>
      <c r="H211" s="38"/>
      <c r="I211" s="38"/>
      <c r="J211" s="38"/>
      <c r="K211" s="71"/>
      <c r="L211" s="71"/>
      <c r="M211" s="71"/>
      <c r="N211" s="71"/>
    </row>
    <row r="212" spans="1:14" ht="12.75">
      <c r="A212" s="33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</row>
    <row r="213" spans="1:14" ht="12.75">
      <c r="A213" s="65"/>
      <c r="B213" s="49" t="s">
        <v>7</v>
      </c>
      <c r="C213" s="50"/>
      <c r="D213" s="50"/>
      <c r="E213" s="50"/>
      <c r="F213" s="51"/>
      <c r="G213" s="48" t="s">
        <v>55</v>
      </c>
      <c r="H213" s="48"/>
      <c r="I213" s="48"/>
      <c r="J213" s="48"/>
      <c r="K213" s="67"/>
      <c r="L213" s="67"/>
      <c r="M213" s="67"/>
      <c r="N213" s="67"/>
    </row>
    <row r="214" spans="1:14" ht="45">
      <c r="A214" s="48" t="s">
        <v>56</v>
      </c>
      <c r="B214" s="48" t="s">
        <v>57</v>
      </c>
      <c r="C214" s="108" t="s">
        <v>58</v>
      </c>
      <c r="D214" s="34" t="s">
        <v>898</v>
      </c>
      <c r="E214" s="34" t="s">
        <v>59</v>
      </c>
      <c r="F214" s="34" t="s">
        <v>60</v>
      </c>
      <c r="G214" s="48" t="s">
        <v>61</v>
      </c>
      <c r="H214" s="48" t="s">
        <v>62</v>
      </c>
      <c r="I214" s="48" t="s">
        <v>314</v>
      </c>
      <c r="J214" s="34" t="s">
        <v>63</v>
      </c>
      <c r="K214" s="36" t="s">
        <v>315</v>
      </c>
      <c r="L214" s="35" t="s">
        <v>316</v>
      </c>
      <c r="M214" s="34" t="s">
        <v>317</v>
      </c>
      <c r="N214" s="34" t="s">
        <v>318</v>
      </c>
    </row>
    <row r="215" spans="1:14" ht="12.75">
      <c r="A215" s="65" t="s">
        <v>0</v>
      </c>
      <c r="B215" s="65" t="s">
        <v>348</v>
      </c>
      <c r="C215" s="53">
        <f>3000*E215</f>
        <v>15218430.000000002</v>
      </c>
      <c r="D215" s="143" t="s">
        <v>899</v>
      </c>
      <c r="E215" s="50">
        <v>5072.81</v>
      </c>
      <c r="F215" s="51">
        <v>1963</v>
      </c>
      <c r="G215" s="51" t="s">
        <v>258</v>
      </c>
      <c r="H215" s="51" t="s">
        <v>261</v>
      </c>
      <c r="I215" s="51" t="s">
        <v>74</v>
      </c>
      <c r="J215" s="51" t="s">
        <v>70</v>
      </c>
      <c r="K215" s="69" t="s">
        <v>321</v>
      </c>
      <c r="L215" s="69" t="s">
        <v>321</v>
      </c>
      <c r="M215" s="69"/>
      <c r="N215" s="69" t="s">
        <v>322</v>
      </c>
    </row>
    <row r="216" spans="1:14" ht="12.75">
      <c r="A216" s="65"/>
      <c r="B216" s="65" t="s">
        <v>349</v>
      </c>
      <c r="C216" s="53">
        <f>1200*E216</f>
        <v>72000</v>
      </c>
      <c r="D216" s="143" t="s">
        <v>899</v>
      </c>
      <c r="E216" s="50">
        <v>60</v>
      </c>
      <c r="F216" s="51">
        <v>1964</v>
      </c>
      <c r="G216" s="51" t="s">
        <v>258</v>
      </c>
      <c r="H216" s="51" t="s">
        <v>261</v>
      </c>
      <c r="I216" s="51" t="s">
        <v>74</v>
      </c>
      <c r="J216" s="51" t="s">
        <v>70</v>
      </c>
      <c r="K216" s="69" t="s">
        <v>321</v>
      </c>
      <c r="L216" s="69" t="s">
        <v>321</v>
      </c>
      <c r="M216" s="69"/>
      <c r="N216" s="69" t="s">
        <v>322</v>
      </c>
    </row>
    <row r="217" spans="1:14" ht="12.75">
      <c r="A217" s="65" t="s">
        <v>1</v>
      </c>
      <c r="B217" s="65" t="s">
        <v>350</v>
      </c>
      <c r="C217" s="52">
        <v>17498.73</v>
      </c>
      <c r="D217" s="58"/>
      <c r="E217" s="40"/>
      <c r="F217" s="38"/>
      <c r="G217" s="38"/>
      <c r="H217" s="38"/>
      <c r="I217" s="38"/>
      <c r="J217" s="38"/>
      <c r="K217" s="71"/>
      <c r="L217" s="71"/>
      <c r="M217" s="71"/>
      <c r="N217" s="71"/>
    </row>
    <row r="218" spans="1:14" ht="12.75">
      <c r="A218" s="65"/>
      <c r="B218" s="65" t="s">
        <v>351</v>
      </c>
      <c r="C218" s="52">
        <v>14770</v>
      </c>
      <c r="D218" s="58"/>
      <c r="E218" s="40"/>
      <c r="F218" s="38"/>
      <c r="G218" s="38"/>
      <c r="H218" s="38"/>
      <c r="I218" s="38"/>
      <c r="J218" s="38"/>
      <c r="K218" s="71"/>
      <c r="L218" s="71"/>
      <c r="M218" s="71"/>
      <c r="N218" s="71"/>
    </row>
    <row r="219" spans="1:14" ht="12.75">
      <c r="A219" s="65"/>
      <c r="B219" s="65" t="s">
        <v>352</v>
      </c>
      <c r="C219" s="52">
        <v>1315322.96</v>
      </c>
      <c r="D219" s="58"/>
      <c r="E219" s="40"/>
      <c r="F219" s="38"/>
      <c r="G219" s="38"/>
      <c r="H219" s="38"/>
      <c r="I219" s="38"/>
      <c r="J219" s="38"/>
      <c r="K219" s="71"/>
      <c r="L219" s="71"/>
      <c r="M219" s="71"/>
      <c r="N219" s="71"/>
    </row>
    <row r="220" spans="1:14" ht="12.75">
      <c r="A220" s="65"/>
      <c r="B220" s="65" t="s">
        <v>353</v>
      </c>
      <c r="C220" s="52">
        <v>162833.42</v>
      </c>
      <c r="D220" s="58"/>
      <c r="E220" s="40"/>
      <c r="F220" s="38"/>
      <c r="G220" s="38"/>
      <c r="H220" s="38"/>
      <c r="I220" s="38"/>
      <c r="J220" s="38"/>
      <c r="K220" s="71"/>
      <c r="L220" s="71"/>
      <c r="M220" s="71"/>
      <c r="N220" s="71"/>
    </row>
    <row r="221" spans="1:14" ht="12.75">
      <c r="A221" s="65"/>
      <c r="B221" s="65" t="s">
        <v>354</v>
      </c>
      <c r="C221" s="52">
        <v>34598.43</v>
      </c>
      <c r="D221" s="58"/>
      <c r="E221" s="40"/>
      <c r="F221" s="38"/>
      <c r="G221" s="38"/>
      <c r="H221" s="38"/>
      <c r="I221" s="38"/>
      <c r="J221" s="38"/>
      <c r="K221" s="71"/>
      <c r="L221" s="71"/>
      <c r="M221" s="71"/>
      <c r="N221" s="71"/>
    </row>
    <row r="222" spans="1:14" ht="12.75">
      <c r="A222" s="65" t="s">
        <v>5</v>
      </c>
      <c r="B222" s="65" t="s">
        <v>252</v>
      </c>
      <c r="C222" s="52">
        <f>72740.58+5854.78+15900</f>
        <v>94495.36</v>
      </c>
      <c r="D222" s="58"/>
      <c r="E222" s="40"/>
      <c r="F222" s="38"/>
      <c r="G222" s="38"/>
      <c r="H222" s="38"/>
      <c r="I222" s="38"/>
      <c r="J222" s="38"/>
      <c r="K222" s="71"/>
      <c r="L222" s="71"/>
      <c r="M222" s="71"/>
      <c r="N222" s="71"/>
    </row>
    <row r="223" spans="1:14" ht="12.75">
      <c r="A223" s="74"/>
      <c r="B223" s="64"/>
      <c r="C223" s="107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</row>
    <row r="224" spans="1:14" ht="12.75">
      <c r="A224" s="65"/>
      <c r="B224" s="49" t="s">
        <v>8</v>
      </c>
      <c r="C224" s="52"/>
      <c r="D224" s="50"/>
      <c r="E224" s="51"/>
      <c r="F224" s="48" t="s">
        <v>55</v>
      </c>
      <c r="G224" s="48"/>
      <c r="H224" s="48"/>
      <c r="I224" s="48"/>
      <c r="J224" s="65"/>
      <c r="K224" s="67"/>
      <c r="L224" s="67"/>
      <c r="M224" s="67"/>
      <c r="N224" s="67"/>
    </row>
    <row r="225" spans="1:14" ht="45">
      <c r="A225" s="48" t="s">
        <v>56</v>
      </c>
      <c r="B225" s="48" t="s">
        <v>57</v>
      </c>
      <c r="C225" s="108" t="s">
        <v>58</v>
      </c>
      <c r="D225" s="34" t="s">
        <v>898</v>
      </c>
      <c r="E225" s="34" t="s">
        <v>59</v>
      </c>
      <c r="F225" s="34" t="s">
        <v>60</v>
      </c>
      <c r="G225" s="48" t="s">
        <v>61</v>
      </c>
      <c r="H225" s="48" t="s">
        <v>62</v>
      </c>
      <c r="I225" s="48" t="s">
        <v>314</v>
      </c>
      <c r="J225" s="34" t="s">
        <v>63</v>
      </c>
      <c r="K225" s="36" t="s">
        <v>315</v>
      </c>
      <c r="L225" s="35" t="s">
        <v>316</v>
      </c>
      <c r="M225" s="34" t="s">
        <v>317</v>
      </c>
      <c r="N225" s="34" t="s">
        <v>318</v>
      </c>
    </row>
    <row r="226" spans="1:14" ht="12.75">
      <c r="A226" s="65" t="s">
        <v>0</v>
      </c>
      <c r="B226" s="65" t="s">
        <v>260</v>
      </c>
      <c r="C226" s="147">
        <f>3000*E226</f>
        <v>4483500</v>
      </c>
      <c r="D226" s="144" t="s">
        <v>899</v>
      </c>
      <c r="E226" s="151">
        <v>1494.5</v>
      </c>
      <c r="F226" s="51">
        <v>2000</v>
      </c>
      <c r="G226" s="51" t="s">
        <v>258</v>
      </c>
      <c r="H226" s="51" t="s">
        <v>243</v>
      </c>
      <c r="I226" s="51" t="s">
        <v>259</v>
      </c>
      <c r="J226" s="51" t="s">
        <v>89</v>
      </c>
      <c r="K226" s="69" t="s">
        <v>321</v>
      </c>
      <c r="L226" s="69" t="s">
        <v>321</v>
      </c>
      <c r="M226" s="69"/>
      <c r="N226" s="69" t="s">
        <v>321</v>
      </c>
    </row>
    <row r="227" spans="1:14" ht="12.75">
      <c r="A227" s="65"/>
      <c r="B227" s="65" t="s">
        <v>262</v>
      </c>
      <c r="C227" s="147">
        <f>3000*E227</f>
        <v>2505900</v>
      </c>
      <c r="D227" s="144" t="s">
        <v>899</v>
      </c>
      <c r="E227" s="151">
        <v>835.3</v>
      </c>
      <c r="F227" s="51">
        <v>2003</v>
      </c>
      <c r="G227" s="51" t="s">
        <v>258</v>
      </c>
      <c r="H227" s="51" t="s">
        <v>243</v>
      </c>
      <c r="I227" s="51" t="s">
        <v>263</v>
      </c>
      <c r="J227" s="51" t="s">
        <v>89</v>
      </c>
      <c r="K227" s="69" t="s">
        <v>321</v>
      </c>
      <c r="L227" s="69" t="s">
        <v>321</v>
      </c>
      <c r="M227" s="69" t="s">
        <v>328</v>
      </c>
      <c r="N227" s="69" t="s">
        <v>322</v>
      </c>
    </row>
    <row r="228" spans="1:14" ht="12.75">
      <c r="A228" s="65" t="s">
        <v>1</v>
      </c>
      <c r="B228" s="65" t="s">
        <v>326</v>
      </c>
      <c r="C228" s="148">
        <v>63254</v>
      </c>
      <c r="D228" s="145"/>
      <c r="E228" s="152"/>
      <c r="F228" s="38"/>
      <c r="G228" s="40"/>
      <c r="H228" s="37"/>
      <c r="I228" s="37"/>
      <c r="J228" s="37"/>
      <c r="K228" s="71"/>
      <c r="L228" s="71"/>
      <c r="M228" s="71"/>
      <c r="N228" s="71"/>
    </row>
    <row r="229" spans="1:14" ht="12.75">
      <c r="A229" s="65"/>
      <c r="B229" s="65" t="s">
        <v>327</v>
      </c>
      <c r="C229" s="148">
        <v>18800</v>
      </c>
      <c r="D229" s="145"/>
      <c r="E229" s="152"/>
      <c r="F229" s="38"/>
      <c r="G229" s="40"/>
      <c r="H229" s="37"/>
      <c r="I229" s="37"/>
      <c r="J229" s="37"/>
      <c r="K229" s="71"/>
      <c r="L229" s="71"/>
      <c r="M229" s="71"/>
      <c r="N229" s="71"/>
    </row>
    <row r="230" spans="1:14" ht="12.75">
      <c r="A230" s="65" t="s">
        <v>5</v>
      </c>
      <c r="B230" s="65" t="s">
        <v>252</v>
      </c>
      <c r="C230" s="148">
        <f>13000+49287+51693.68</f>
        <v>113980.68</v>
      </c>
      <c r="D230" s="145"/>
      <c r="E230" s="152"/>
      <c r="F230" s="38"/>
      <c r="G230" s="40"/>
      <c r="H230" s="37"/>
      <c r="I230" s="37"/>
      <c r="J230" s="37"/>
      <c r="K230" s="71"/>
      <c r="L230" s="71"/>
      <c r="M230" s="71"/>
      <c r="N230" s="71"/>
    </row>
    <row r="231" spans="1:14" ht="12.75">
      <c r="A231" s="74"/>
      <c r="B231" s="64"/>
      <c r="C231" s="107"/>
      <c r="D231" s="144"/>
      <c r="E231" s="64"/>
      <c r="F231" s="64"/>
      <c r="G231" s="64"/>
      <c r="H231" s="64"/>
      <c r="I231" s="64"/>
      <c r="J231" s="64"/>
      <c r="K231" s="64"/>
      <c r="L231" s="64"/>
      <c r="M231" s="64"/>
      <c r="N231" s="64"/>
    </row>
    <row r="232" spans="1:14" ht="18">
      <c r="A232" s="65"/>
      <c r="B232" s="49" t="s">
        <v>27</v>
      </c>
      <c r="C232" s="148"/>
      <c r="D232" s="51"/>
      <c r="E232" s="151"/>
      <c r="F232" s="51"/>
      <c r="G232" s="48" t="s">
        <v>55</v>
      </c>
      <c r="H232" s="48"/>
      <c r="I232" s="48"/>
      <c r="J232" s="48"/>
      <c r="K232" s="67"/>
      <c r="L232" s="67"/>
      <c r="M232" s="67"/>
      <c r="N232" s="67"/>
    </row>
    <row r="233" spans="1:14" ht="45">
      <c r="A233" s="48" t="s">
        <v>56</v>
      </c>
      <c r="B233" s="48" t="s">
        <v>57</v>
      </c>
      <c r="C233" s="149" t="s">
        <v>58</v>
      </c>
      <c r="D233" s="34" t="s">
        <v>898</v>
      </c>
      <c r="E233" s="36" t="s">
        <v>59</v>
      </c>
      <c r="F233" s="34" t="s">
        <v>60</v>
      </c>
      <c r="G233" s="48" t="s">
        <v>61</v>
      </c>
      <c r="H233" s="48" t="s">
        <v>62</v>
      </c>
      <c r="I233" s="48" t="s">
        <v>314</v>
      </c>
      <c r="J233" s="34" t="s">
        <v>63</v>
      </c>
      <c r="K233" s="36" t="s">
        <v>315</v>
      </c>
      <c r="L233" s="35" t="s">
        <v>316</v>
      </c>
      <c r="M233" s="34" t="s">
        <v>317</v>
      </c>
      <c r="N233" s="34" t="s">
        <v>318</v>
      </c>
    </row>
    <row r="234" spans="1:14" ht="88.5" thickBot="1">
      <c r="A234" s="65" t="s">
        <v>0</v>
      </c>
      <c r="B234" s="65" t="s">
        <v>371</v>
      </c>
      <c r="C234" s="147">
        <f>3000*E234</f>
        <v>812699.9999999999</v>
      </c>
      <c r="D234" s="144" t="s">
        <v>899</v>
      </c>
      <c r="E234" s="151">
        <v>270.9</v>
      </c>
      <c r="F234" s="51" t="s">
        <v>264</v>
      </c>
      <c r="G234" s="51" t="s">
        <v>258</v>
      </c>
      <c r="H234" s="51" t="s">
        <v>378</v>
      </c>
      <c r="I234" s="51" t="s">
        <v>265</v>
      </c>
      <c r="J234" s="51" t="s">
        <v>266</v>
      </c>
      <c r="K234" s="69" t="s">
        <v>321</v>
      </c>
      <c r="L234" s="69" t="s">
        <v>321</v>
      </c>
      <c r="M234" s="75" t="s">
        <v>375</v>
      </c>
      <c r="N234" s="69" t="s">
        <v>322</v>
      </c>
    </row>
    <row r="235" spans="1:14" ht="58.5">
      <c r="A235" s="65"/>
      <c r="B235" s="65" t="s">
        <v>372</v>
      </c>
      <c r="C235" s="147">
        <f>3000*E235</f>
        <v>587100</v>
      </c>
      <c r="D235" s="144" t="s">
        <v>899</v>
      </c>
      <c r="E235" s="151">
        <v>195.7</v>
      </c>
      <c r="F235" s="51" t="s">
        <v>264</v>
      </c>
      <c r="G235" s="51" t="s">
        <v>258</v>
      </c>
      <c r="H235" s="51" t="s">
        <v>379</v>
      </c>
      <c r="I235" s="51" t="s">
        <v>265</v>
      </c>
      <c r="J235" s="51" t="s">
        <v>266</v>
      </c>
      <c r="K235" s="69" t="s">
        <v>321</v>
      </c>
      <c r="L235" s="69" t="s">
        <v>321</v>
      </c>
      <c r="M235" s="76" t="s">
        <v>376</v>
      </c>
      <c r="N235" s="69" t="s">
        <v>322</v>
      </c>
    </row>
    <row r="236" spans="1:14" ht="12.75">
      <c r="A236" s="65"/>
      <c r="B236" s="65" t="s">
        <v>373</v>
      </c>
      <c r="C236" s="147">
        <f>3000*E236</f>
        <v>2475840</v>
      </c>
      <c r="D236" s="144" t="s">
        <v>899</v>
      </c>
      <c r="E236" s="151">
        <v>825.28</v>
      </c>
      <c r="F236" s="51">
        <v>2006</v>
      </c>
      <c r="G236" s="51" t="s">
        <v>267</v>
      </c>
      <c r="H236" s="51" t="s">
        <v>268</v>
      </c>
      <c r="I236" s="51" t="s">
        <v>269</v>
      </c>
      <c r="J236" s="51" t="s">
        <v>266</v>
      </c>
      <c r="K236" s="69" t="s">
        <v>321</v>
      </c>
      <c r="L236" s="69" t="s">
        <v>321</v>
      </c>
      <c r="M236" s="69"/>
      <c r="N236" s="69" t="s">
        <v>322</v>
      </c>
    </row>
    <row r="237" spans="1:14" ht="12.75">
      <c r="A237" s="65"/>
      <c r="B237" s="65" t="s">
        <v>270</v>
      </c>
      <c r="C237" s="147">
        <f>3000*E237</f>
        <v>5187000</v>
      </c>
      <c r="D237" s="144" t="s">
        <v>899</v>
      </c>
      <c r="E237" s="151">
        <v>1729</v>
      </c>
      <c r="F237" s="51">
        <v>1987</v>
      </c>
      <c r="G237" s="51" t="s">
        <v>258</v>
      </c>
      <c r="H237" s="51" t="s">
        <v>259</v>
      </c>
      <c r="I237" s="51" t="s">
        <v>263</v>
      </c>
      <c r="J237" s="51" t="s">
        <v>271</v>
      </c>
      <c r="K237" s="69" t="s">
        <v>321</v>
      </c>
      <c r="L237" s="69" t="s">
        <v>321</v>
      </c>
      <c r="M237" s="77" t="s">
        <v>377</v>
      </c>
      <c r="N237" s="69" t="s">
        <v>322</v>
      </c>
    </row>
    <row r="238" spans="1:14" ht="12.75">
      <c r="A238" s="65"/>
      <c r="B238" s="65" t="s">
        <v>374</v>
      </c>
      <c r="C238" s="147">
        <f>1200*E238</f>
        <v>78624</v>
      </c>
      <c r="D238" s="144" t="s">
        <v>899</v>
      </c>
      <c r="E238" s="151">
        <v>65.52</v>
      </c>
      <c r="F238" s="51" t="s">
        <v>264</v>
      </c>
      <c r="G238" s="51" t="s">
        <v>258</v>
      </c>
      <c r="H238" s="51" t="s">
        <v>259</v>
      </c>
      <c r="I238" s="51" t="s">
        <v>259</v>
      </c>
      <c r="J238" s="51" t="s">
        <v>266</v>
      </c>
      <c r="K238" s="69" t="s">
        <v>321</v>
      </c>
      <c r="L238" s="69" t="s">
        <v>322</v>
      </c>
      <c r="M238" s="77"/>
      <c r="N238" s="69" t="s">
        <v>322</v>
      </c>
    </row>
    <row r="239" spans="1:14" ht="12.75">
      <c r="A239" s="65"/>
      <c r="B239" s="65" t="s">
        <v>272</v>
      </c>
      <c r="C239" s="147">
        <f>1200*E239</f>
        <v>74448</v>
      </c>
      <c r="D239" s="144" t="s">
        <v>899</v>
      </c>
      <c r="E239" s="151">
        <v>62.04</v>
      </c>
      <c r="F239" s="51" t="s">
        <v>264</v>
      </c>
      <c r="G239" s="51" t="s">
        <v>258</v>
      </c>
      <c r="H239" s="51" t="s">
        <v>259</v>
      </c>
      <c r="I239" s="51" t="s">
        <v>259</v>
      </c>
      <c r="J239" s="51" t="s">
        <v>271</v>
      </c>
      <c r="K239" s="69" t="s">
        <v>321</v>
      </c>
      <c r="L239" s="69" t="s">
        <v>322</v>
      </c>
      <c r="M239" s="78"/>
      <c r="N239" s="69" t="s">
        <v>322</v>
      </c>
    </row>
    <row r="240" spans="1:14" ht="12.75">
      <c r="A240" s="65" t="s">
        <v>1</v>
      </c>
      <c r="B240" s="65" t="s">
        <v>367</v>
      </c>
      <c r="C240" s="148">
        <v>10062.92</v>
      </c>
      <c r="D240" s="145"/>
      <c r="E240" s="153"/>
      <c r="F240" s="38"/>
      <c r="G240" s="40"/>
      <c r="H240" s="37"/>
      <c r="I240" s="37"/>
      <c r="J240" s="37"/>
      <c r="K240" s="71"/>
      <c r="L240" s="71"/>
      <c r="M240" s="71"/>
      <c r="N240" s="71"/>
    </row>
    <row r="241" spans="1:14" ht="12.75">
      <c r="A241" s="65"/>
      <c r="B241" s="65" t="s">
        <v>368</v>
      </c>
      <c r="C241" s="148">
        <v>88859.56</v>
      </c>
      <c r="D241" s="145"/>
      <c r="E241" s="152"/>
      <c r="F241" s="38"/>
      <c r="G241" s="40"/>
      <c r="H241" s="37"/>
      <c r="I241" s="37"/>
      <c r="J241" s="37"/>
      <c r="K241" s="71"/>
      <c r="L241" s="71"/>
      <c r="M241" s="71"/>
      <c r="N241" s="71"/>
    </row>
    <row r="242" spans="1:14" ht="12.75">
      <c r="A242" s="65"/>
      <c r="B242" s="65" t="s">
        <v>369</v>
      </c>
      <c r="C242" s="148">
        <v>292986</v>
      </c>
      <c r="D242" s="145"/>
      <c r="E242" s="152"/>
      <c r="F242" s="38"/>
      <c r="G242" s="40"/>
      <c r="H242" s="37"/>
      <c r="I242" s="37"/>
      <c r="J242" s="37"/>
      <c r="K242" s="71"/>
      <c r="L242" s="71"/>
      <c r="M242" s="71"/>
      <c r="N242" s="71"/>
    </row>
    <row r="243" spans="1:14" ht="12.75">
      <c r="A243" s="65"/>
      <c r="B243" s="65" t="s">
        <v>370</v>
      </c>
      <c r="C243" s="148">
        <v>13254</v>
      </c>
      <c r="D243" s="145"/>
      <c r="E243" s="152"/>
      <c r="F243" s="38"/>
      <c r="G243" s="40"/>
      <c r="H243" s="37"/>
      <c r="I243" s="37"/>
      <c r="J243" s="37"/>
      <c r="K243" s="71"/>
      <c r="L243" s="71"/>
      <c r="M243" s="71"/>
      <c r="N243" s="71"/>
    </row>
    <row r="244" spans="1:14" ht="12.75">
      <c r="A244" s="65" t="s">
        <v>5</v>
      </c>
      <c r="B244" s="65" t="s">
        <v>252</v>
      </c>
      <c r="C244" s="148">
        <f>44430.19+73576.21</f>
        <v>118006.40000000001</v>
      </c>
      <c r="D244" s="146"/>
      <c r="E244" s="152"/>
      <c r="F244" s="38"/>
      <c r="G244" s="40"/>
      <c r="H244" s="37"/>
      <c r="I244" s="37"/>
      <c r="J244" s="37"/>
      <c r="K244" s="71"/>
      <c r="L244" s="71"/>
      <c r="M244" s="71"/>
      <c r="N244" s="71"/>
    </row>
    <row r="245" spans="1:14" ht="12.75">
      <c r="A245" s="74"/>
      <c r="B245" s="64"/>
      <c r="C245" s="107"/>
      <c r="D245" s="144"/>
      <c r="E245" s="64"/>
      <c r="F245" s="64"/>
      <c r="G245" s="64"/>
      <c r="H245" s="64"/>
      <c r="I245" s="64"/>
      <c r="J245" s="64"/>
      <c r="K245" s="64"/>
      <c r="L245" s="64"/>
      <c r="M245" s="64"/>
      <c r="N245" s="64"/>
    </row>
    <row r="246" spans="1:14" ht="12.75">
      <c r="A246" s="65"/>
      <c r="B246" s="49" t="s">
        <v>276</v>
      </c>
      <c r="C246" s="148"/>
      <c r="D246" s="51"/>
      <c r="E246" s="151"/>
      <c r="F246" s="51"/>
      <c r="G246" s="48" t="s">
        <v>55</v>
      </c>
      <c r="H246" s="48"/>
      <c r="I246" s="48"/>
      <c r="J246" s="48"/>
      <c r="K246" s="67"/>
      <c r="L246" s="67"/>
      <c r="M246" s="67"/>
      <c r="N246" s="67"/>
    </row>
    <row r="247" spans="1:14" ht="45">
      <c r="A247" s="48" t="s">
        <v>56</v>
      </c>
      <c r="B247" s="48" t="s">
        <v>57</v>
      </c>
      <c r="C247" s="149" t="s">
        <v>58</v>
      </c>
      <c r="D247" s="34" t="s">
        <v>898</v>
      </c>
      <c r="E247" s="36" t="s">
        <v>59</v>
      </c>
      <c r="F247" s="34" t="s">
        <v>60</v>
      </c>
      <c r="G247" s="48" t="s">
        <v>61</v>
      </c>
      <c r="H247" s="48" t="s">
        <v>62</v>
      </c>
      <c r="I247" s="48" t="s">
        <v>314</v>
      </c>
      <c r="J247" s="34" t="s">
        <v>63</v>
      </c>
      <c r="K247" s="36" t="s">
        <v>315</v>
      </c>
      <c r="L247" s="35" t="s">
        <v>316</v>
      </c>
      <c r="M247" s="34" t="s">
        <v>317</v>
      </c>
      <c r="N247" s="34" t="s">
        <v>318</v>
      </c>
    </row>
    <row r="248" spans="1:14" ht="12.75">
      <c r="A248" s="65" t="s">
        <v>0</v>
      </c>
      <c r="B248" s="65" t="s">
        <v>277</v>
      </c>
      <c r="C248" s="147">
        <f>3000*E248</f>
        <v>9897870</v>
      </c>
      <c r="D248" s="144" t="s">
        <v>899</v>
      </c>
      <c r="E248" s="151">
        <v>3299.29</v>
      </c>
      <c r="F248" s="51">
        <v>1925</v>
      </c>
      <c r="G248" s="51" t="s">
        <v>258</v>
      </c>
      <c r="H248" s="51" t="s">
        <v>278</v>
      </c>
      <c r="I248" s="51"/>
      <c r="J248" s="51" t="s">
        <v>89</v>
      </c>
      <c r="K248" s="69" t="s">
        <v>321</v>
      </c>
      <c r="L248" s="69" t="s">
        <v>321</v>
      </c>
      <c r="M248" s="69"/>
      <c r="N248" s="69" t="s">
        <v>322</v>
      </c>
    </row>
    <row r="249" spans="1:14" ht="12.75">
      <c r="A249" s="65"/>
      <c r="B249" s="65" t="s">
        <v>280</v>
      </c>
      <c r="C249" s="147">
        <f>1200*E249</f>
        <v>145824</v>
      </c>
      <c r="D249" s="144" t="s">
        <v>899</v>
      </c>
      <c r="E249" s="151">
        <v>121.52</v>
      </c>
      <c r="F249" s="51">
        <v>1966</v>
      </c>
      <c r="G249" s="51" t="s">
        <v>258</v>
      </c>
      <c r="H249" s="51"/>
      <c r="I249" s="51" t="s">
        <v>324</v>
      </c>
      <c r="J249" s="51" t="s">
        <v>70</v>
      </c>
      <c r="K249" s="69" t="s">
        <v>321</v>
      </c>
      <c r="L249" s="69" t="s">
        <v>321</v>
      </c>
      <c r="M249" s="69"/>
      <c r="N249" s="69" t="s">
        <v>322</v>
      </c>
    </row>
    <row r="250" spans="1:14" ht="12.75">
      <c r="A250" s="65" t="s">
        <v>1</v>
      </c>
      <c r="B250" s="65" t="s">
        <v>380</v>
      </c>
      <c r="C250" s="148">
        <v>13712.57</v>
      </c>
      <c r="D250" s="145"/>
      <c r="E250" s="152"/>
      <c r="F250" s="38"/>
      <c r="G250" s="38"/>
      <c r="H250" s="38"/>
      <c r="I250" s="38"/>
      <c r="J250" s="38"/>
      <c r="K250" s="71"/>
      <c r="L250" s="71"/>
      <c r="M250" s="71"/>
      <c r="N250" s="71"/>
    </row>
    <row r="251" spans="1:14" ht="12.75">
      <c r="A251" s="65"/>
      <c r="B251" s="65" t="s">
        <v>381</v>
      </c>
      <c r="C251" s="148">
        <v>16450</v>
      </c>
      <c r="D251" s="145"/>
      <c r="E251" s="152"/>
      <c r="F251" s="38"/>
      <c r="G251" s="38"/>
      <c r="H251" s="38"/>
      <c r="I251" s="38"/>
      <c r="J251" s="38"/>
      <c r="K251" s="71"/>
      <c r="L251" s="71"/>
      <c r="M251" s="71"/>
      <c r="N251" s="71"/>
    </row>
    <row r="252" spans="1:14" ht="12.75">
      <c r="A252" s="65"/>
      <c r="B252" s="65" t="s">
        <v>382</v>
      </c>
      <c r="C252" s="148">
        <v>78745.47</v>
      </c>
      <c r="D252" s="145"/>
      <c r="E252" s="152"/>
      <c r="F252" s="38"/>
      <c r="G252" s="38"/>
      <c r="H252" s="38"/>
      <c r="I252" s="38"/>
      <c r="J252" s="38"/>
      <c r="K252" s="71"/>
      <c r="L252" s="71"/>
      <c r="M252" s="71"/>
      <c r="N252" s="71"/>
    </row>
    <row r="253" spans="1:14" ht="12.75">
      <c r="A253" s="65" t="s">
        <v>238</v>
      </c>
      <c r="B253" s="65" t="s">
        <v>252</v>
      </c>
      <c r="C253" s="148">
        <f>93419.02</f>
        <v>93419.02</v>
      </c>
      <c r="D253" s="146"/>
      <c r="E253" s="153"/>
      <c r="F253" s="38"/>
      <c r="G253" s="38"/>
      <c r="H253" s="38"/>
      <c r="I253" s="38"/>
      <c r="J253" s="37"/>
      <c r="K253" s="71"/>
      <c r="L253" s="71"/>
      <c r="M253" s="71"/>
      <c r="N253" s="71"/>
    </row>
    <row r="254" spans="1:14" ht="12.75">
      <c r="A254" s="74"/>
      <c r="B254" s="64"/>
      <c r="C254" s="107"/>
      <c r="D254" s="144"/>
      <c r="E254" s="64"/>
      <c r="F254" s="64"/>
      <c r="G254" s="64"/>
      <c r="H254" s="64"/>
      <c r="I254" s="64"/>
      <c r="J254" s="64"/>
      <c r="K254" s="64"/>
      <c r="L254" s="64"/>
      <c r="M254" s="64"/>
      <c r="N254" s="64"/>
    </row>
    <row r="255" spans="1:14" ht="12.75">
      <c r="A255" s="65"/>
      <c r="B255" s="49" t="s">
        <v>40</v>
      </c>
      <c r="C255" s="148"/>
      <c r="D255" s="51"/>
      <c r="E255" s="151"/>
      <c r="F255" s="51"/>
      <c r="G255" s="48" t="s">
        <v>55</v>
      </c>
      <c r="H255" s="48"/>
      <c r="I255" s="48"/>
      <c r="J255" s="48"/>
      <c r="K255" s="67"/>
      <c r="L255" s="67"/>
      <c r="M255" s="67"/>
      <c r="N255" s="67"/>
    </row>
    <row r="256" spans="1:14" ht="45">
      <c r="A256" s="48" t="s">
        <v>56</v>
      </c>
      <c r="B256" s="48" t="s">
        <v>57</v>
      </c>
      <c r="C256" s="149" t="s">
        <v>58</v>
      </c>
      <c r="D256" s="34" t="s">
        <v>898</v>
      </c>
      <c r="E256" s="36" t="s">
        <v>59</v>
      </c>
      <c r="F256" s="34" t="s">
        <v>60</v>
      </c>
      <c r="G256" s="48" t="s">
        <v>61</v>
      </c>
      <c r="H256" s="48" t="s">
        <v>62</v>
      </c>
      <c r="I256" s="48" t="s">
        <v>314</v>
      </c>
      <c r="J256" s="34" t="s">
        <v>63</v>
      </c>
      <c r="K256" s="36" t="s">
        <v>315</v>
      </c>
      <c r="L256" s="35" t="s">
        <v>316</v>
      </c>
      <c r="M256" s="34" t="s">
        <v>317</v>
      </c>
      <c r="N256" s="34" t="s">
        <v>318</v>
      </c>
    </row>
    <row r="257" spans="1:14" ht="12.75">
      <c r="A257" s="65" t="s">
        <v>0</v>
      </c>
      <c r="B257" s="65" t="s">
        <v>281</v>
      </c>
      <c r="C257" s="147">
        <f>3000*E257</f>
        <v>1844550</v>
      </c>
      <c r="D257" s="144" t="s">
        <v>899</v>
      </c>
      <c r="E257" s="151">
        <v>614.85</v>
      </c>
      <c r="F257" s="51">
        <v>1963</v>
      </c>
      <c r="G257" s="51" t="s">
        <v>258</v>
      </c>
      <c r="H257" s="51" t="s">
        <v>282</v>
      </c>
      <c r="I257" s="51" t="s">
        <v>74</v>
      </c>
      <c r="J257" s="51" t="s">
        <v>70</v>
      </c>
      <c r="K257" s="69" t="s">
        <v>321</v>
      </c>
      <c r="L257" s="69" t="s">
        <v>321</v>
      </c>
      <c r="M257" s="69" t="s">
        <v>335</v>
      </c>
      <c r="N257" s="69" t="s">
        <v>322</v>
      </c>
    </row>
    <row r="258" spans="1:14" ht="12.75">
      <c r="A258" s="65" t="s">
        <v>1</v>
      </c>
      <c r="B258" s="65" t="s">
        <v>331</v>
      </c>
      <c r="C258" s="148">
        <v>9001.82</v>
      </c>
      <c r="D258" s="145"/>
      <c r="E258" s="152"/>
      <c r="F258" s="38"/>
      <c r="G258" s="38"/>
      <c r="H258" s="38"/>
      <c r="I258" s="38"/>
      <c r="J258" s="38"/>
      <c r="K258" s="71"/>
      <c r="L258" s="71"/>
      <c r="M258" s="71"/>
      <c r="N258" s="71"/>
    </row>
    <row r="259" spans="1:14" ht="12.75">
      <c r="A259" s="65"/>
      <c r="B259" s="65" t="s">
        <v>332</v>
      </c>
      <c r="C259" s="148">
        <v>6139.37</v>
      </c>
      <c r="D259" s="145"/>
      <c r="E259" s="152"/>
      <c r="F259" s="38"/>
      <c r="G259" s="38"/>
      <c r="H259" s="38"/>
      <c r="I259" s="38"/>
      <c r="J259" s="38"/>
      <c r="K259" s="71"/>
      <c r="L259" s="71"/>
      <c r="M259" s="71"/>
      <c r="N259" s="71"/>
    </row>
    <row r="260" spans="1:14" ht="12.75">
      <c r="A260" s="65"/>
      <c r="B260" s="65" t="s">
        <v>333</v>
      </c>
      <c r="C260" s="148">
        <v>13039.42</v>
      </c>
      <c r="D260" s="145"/>
      <c r="E260" s="152"/>
      <c r="F260" s="38"/>
      <c r="G260" s="38"/>
      <c r="H260" s="38"/>
      <c r="I260" s="38"/>
      <c r="J260" s="38"/>
      <c r="K260" s="71"/>
      <c r="L260" s="71"/>
      <c r="M260" s="71"/>
      <c r="N260" s="71"/>
    </row>
    <row r="261" spans="1:14" ht="12.75">
      <c r="A261" s="65"/>
      <c r="B261" s="65" t="s">
        <v>334</v>
      </c>
      <c r="C261" s="148">
        <v>29044.99</v>
      </c>
      <c r="D261" s="145"/>
      <c r="E261" s="152"/>
      <c r="F261" s="38"/>
      <c r="G261" s="38"/>
      <c r="H261" s="38"/>
      <c r="I261" s="38"/>
      <c r="J261" s="38"/>
      <c r="K261" s="71"/>
      <c r="L261" s="71"/>
      <c r="M261" s="71"/>
      <c r="N261" s="71"/>
    </row>
    <row r="262" spans="1:14" ht="12.75">
      <c r="A262" s="65" t="s">
        <v>5</v>
      </c>
      <c r="B262" s="65" t="s">
        <v>252</v>
      </c>
      <c r="C262" s="148">
        <f>24584.25+9870.48+8000</f>
        <v>42454.729999999996</v>
      </c>
      <c r="D262" s="146"/>
      <c r="E262" s="152"/>
      <c r="F262" s="38"/>
      <c r="G262" s="38"/>
      <c r="H262" s="38"/>
      <c r="I262" s="38"/>
      <c r="J262" s="38"/>
      <c r="K262" s="71"/>
      <c r="L262" s="71"/>
      <c r="M262" s="71"/>
      <c r="N262" s="71"/>
    </row>
    <row r="263" spans="1:14" ht="12.75">
      <c r="A263" s="74"/>
      <c r="B263" s="64"/>
      <c r="C263" s="107"/>
      <c r="D263" s="144"/>
      <c r="E263" s="64"/>
      <c r="F263" s="64"/>
      <c r="G263" s="64"/>
      <c r="H263" s="64"/>
      <c r="I263" s="64"/>
      <c r="J263" s="64"/>
      <c r="K263" s="64"/>
      <c r="L263" s="64"/>
      <c r="M263" s="64"/>
      <c r="N263" s="64"/>
    </row>
    <row r="264" spans="1:14" ht="12.75">
      <c r="A264" s="65"/>
      <c r="B264" s="49" t="s">
        <v>41</v>
      </c>
      <c r="C264" s="148"/>
      <c r="D264" s="51"/>
      <c r="E264" s="151"/>
      <c r="F264" s="51"/>
      <c r="G264" s="48" t="s">
        <v>55</v>
      </c>
      <c r="H264" s="48"/>
      <c r="I264" s="48"/>
      <c r="J264" s="48"/>
      <c r="K264" s="67"/>
      <c r="L264" s="67"/>
      <c r="M264" s="67"/>
      <c r="N264" s="67"/>
    </row>
    <row r="265" spans="1:14" ht="45">
      <c r="A265" s="48" t="s">
        <v>56</v>
      </c>
      <c r="B265" s="48" t="s">
        <v>57</v>
      </c>
      <c r="C265" s="149" t="s">
        <v>58</v>
      </c>
      <c r="D265" s="34" t="s">
        <v>898</v>
      </c>
      <c r="E265" s="36" t="s">
        <v>59</v>
      </c>
      <c r="F265" s="34" t="s">
        <v>60</v>
      </c>
      <c r="G265" s="48" t="s">
        <v>61</v>
      </c>
      <c r="H265" s="48" t="s">
        <v>62</v>
      </c>
      <c r="I265" s="48" t="s">
        <v>314</v>
      </c>
      <c r="J265" s="34" t="s">
        <v>63</v>
      </c>
      <c r="K265" s="36" t="s">
        <v>315</v>
      </c>
      <c r="L265" s="35" t="s">
        <v>316</v>
      </c>
      <c r="M265" s="34" t="s">
        <v>317</v>
      </c>
      <c r="N265" s="34" t="s">
        <v>318</v>
      </c>
    </row>
    <row r="266" spans="1:16" ht="12.75">
      <c r="A266" s="65" t="s">
        <v>0</v>
      </c>
      <c r="B266" s="65" t="s">
        <v>260</v>
      </c>
      <c r="C266" s="147">
        <f>3000*E266</f>
        <v>2237370</v>
      </c>
      <c r="D266" s="144" t="s">
        <v>899</v>
      </c>
      <c r="E266" s="151">
        <v>745.79</v>
      </c>
      <c r="F266" s="51">
        <v>1962</v>
      </c>
      <c r="G266" s="51" t="s">
        <v>258</v>
      </c>
      <c r="H266" s="51" t="s">
        <v>261</v>
      </c>
      <c r="I266" s="51" t="s">
        <v>261</v>
      </c>
      <c r="J266" s="51" t="s">
        <v>275</v>
      </c>
      <c r="K266" s="69" t="s">
        <v>321</v>
      </c>
      <c r="L266" s="69" t="s">
        <v>321</v>
      </c>
      <c r="M266" s="69" t="s">
        <v>341</v>
      </c>
      <c r="N266" s="69" t="s">
        <v>322</v>
      </c>
      <c r="O266" s="55"/>
      <c r="P266" s="55"/>
    </row>
    <row r="267" spans="1:14" ht="12.75">
      <c r="A267" s="65"/>
      <c r="B267" s="65" t="s">
        <v>274</v>
      </c>
      <c r="C267" s="147">
        <f>1200*E267</f>
        <v>165348</v>
      </c>
      <c r="D267" s="144" t="s">
        <v>899</v>
      </c>
      <c r="E267" s="151">
        <v>137.79</v>
      </c>
      <c r="F267" s="51">
        <v>1962</v>
      </c>
      <c r="G267" s="51" t="s">
        <v>258</v>
      </c>
      <c r="H267" s="51" t="s">
        <v>261</v>
      </c>
      <c r="I267" s="51" t="s">
        <v>261</v>
      </c>
      <c r="J267" s="51" t="s">
        <v>275</v>
      </c>
      <c r="K267" s="69" t="s">
        <v>321</v>
      </c>
      <c r="L267" s="69" t="s">
        <v>321</v>
      </c>
      <c r="M267" s="69" t="s">
        <v>342</v>
      </c>
      <c r="N267" s="69" t="s">
        <v>322</v>
      </c>
    </row>
    <row r="268" spans="1:14" ht="12.75">
      <c r="A268" s="65" t="s">
        <v>1</v>
      </c>
      <c r="B268" s="65" t="s">
        <v>336</v>
      </c>
      <c r="C268" s="148">
        <v>7818</v>
      </c>
      <c r="D268" s="145"/>
      <c r="E268" s="152"/>
      <c r="F268" s="38"/>
      <c r="G268" s="38"/>
      <c r="H268" s="38"/>
      <c r="I268" s="38"/>
      <c r="J268" s="38"/>
      <c r="K268" s="71"/>
      <c r="L268" s="71"/>
      <c r="M268" s="71"/>
      <c r="N268" s="71"/>
    </row>
    <row r="269" spans="1:14" ht="12.75">
      <c r="A269" s="65"/>
      <c r="B269" s="65" t="s">
        <v>337</v>
      </c>
      <c r="C269" s="148">
        <v>4958.72</v>
      </c>
      <c r="D269" s="145"/>
      <c r="E269" s="152"/>
      <c r="F269" s="38"/>
      <c r="G269" s="38"/>
      <c r="H269" s="38"/>
      <c r="I269" s="38"/>
      <c r="J269" s="38"/>
      <c r="K269" s="71"/>
      <c r="L269" s="71"/>
      <c r="M269" s="71"/>
      <c r="N269" s="71"/>
    </row>
    <row r="270" spans="1:14" ht="12.75">
      <c r="A270" s="65"/>
      <c r="B270" s="65" t="s">
        <v>338</v>
      </c>
      <c r="C270" s="148">
        <v>14924.14</v>
      </c>
      <c r="D270" s="145"/>
      <c r="E270" s="152"/>
      <c r="F270" s="38"/>
      <c r="G270" s="38"/>
      <c r="H270" s="38"/>
      <c r="I270" s="38"/>
      <c r="J270" s="38"/>
      <c r="K270" s="71"/>
      <c r="L270" s="71"/>
      <c r="M270" s="71"/>
      <c r="N270" s="71"/>
    </row>
    <row r="271" spans="1:14" ht="12.75">
      <c r="A271" s="65"/>
      <c r="B271" s="65" t="s">
        <v>339</v>
      </c>
      <c r="C271" s="148">
        <v>36000</v>
      </c>
      <c r="D271" s="145"/>
      <c r="E271" s="152"/>
      <c r="F271" s="38"/>
      <c r="G271" s="38"/>
      <c r="H271" s="38"/>
      <c r="I271" s="38"/>
      <c r="J271" s="38"/>
      <c r="K271" s="71"/>
      <c r="L271" s="71"/>
      <c r="M271" s="71"/>
      <c r="N271" s="71"/>
    </row>
    <row r="272" spans="1:14" ht="12.75">
      <c r="A272" s="65"/>
      <c r="B272" s="65" t="s">
        <v>340</v>
      </c>
      <c r="C272" s="148">
        <v>12600</v>
      </c>
      <c r="D272" s="145"/>
      <c r="E272" s="152"/>
      <c r="F272" s="38"/>
      <c r="G272" s="38"/>
      <c r="H272" s="38"/>
      <c r="I272" s="38"/>
      <c r="J272" s="38"/>
      <c r="K272" s="71"/>
      <c r="L272" s="71"/>
      <c r="M272" s="71"/>
      <c r="N272" s="71"/>
    </row>
    <row r="273" spans="1:14" ht="12.75">
      <c r="A273" s="65" t="s">
        <v>5</v>
      </c>
      <c r="B273" s="65" t="s">
        <v>252</v>
      </c>
      <c r="C273" s="148">
        <f>20000+9146.41+3595</f>
        <v>32741.41</v>
      </c>
      <c r="D273" s="146"/>
      <c r="E273" s="153"/>
      <c r="F273" s="38"/>
      <c r="G273" s="38"/>
      <c r="H273" s="38"/>
      <c r="I273" s="38"/>
      <c r="J273" s="37"/>
      <c r="K273" s="71"/>
      <c r="L273" s="71"/>
      <c r="M273" s="71"/>
      <c r="N273" s="71"/>
    </row>
    <row r="274" spans="1:14" ht="12.75">
      <c r="A274" s="74"/>
      <c r="B274" s="64"/>
      <c r="C274" s="107"/>
      <c r="D274" s="144"/>
      <c r="E274" s="64"/>
      <c r="F274" s="64"/>
      <c r="G274" s="64"/>
      <c r="H274" s="64"/>
      <c r="I274" s="64"/>
      <c r="J274" s="64"/>
      <c r="K274" s="64"/>
      <c r="L274" s="64"/>
      <c r="M274" s="64"/>
      <c r="N274" s="64"/>
    </row>
    <row r="275" spans="1:14" ht="18">
      <c r="A275" s="65"/>
      <c r="B275" s="49" t="s">
        <v>43</v>
      </c>
      <c r="C275" s="148"/>
      <c r="D275" s="51"/>
      <c r="E275" s="151"/>
      <c r="F275" s="51"/>
      <c r="G275" s="48" t="s">
        <v>55</v>
      </c>
      <c r="H275" s="48"/>
      <c r="I275" s="48"/>
      <c r="J275" s="48"/>
      <c r="K275" s="67"/>
      <c r="L275" s="67"/>
      <c r="M275" s="67"/>
      <c r="N275" s="67"/>
    </row>
    <row r="276" spans="1:14" ht="45">
      <c r="A276" s="48" t="s">
        <v>56</v>
      </c>
      <c r="B276" s="48" t="s">
        <v>57</v>
      </c>
      <c r="C276" s="149" t="s">
        <v>58</v>
      </c>
      <c r="D276" s="34" t="s">
        <v>898</v>
      </c>
      <c r="E276" s="36" t="s">
        <v>59</v>
      </c>
      <c r="F276" s="34" t="s">
        <v>60</v>
      </c>
      <c r="G276" s="48" t="s">
        <v>61</v>
      </c>
      <c r="H276" s="48" t="s">
        <v>62</v>
      </c>
      <c r="I276" s="48" t="s">
        <v>314</v>
      </c>
      <c r="J276" s="34" t="s">
        <v>63</v>
      </c>
      <c r="K276" s="36" t="s">
        <v>315</v>
      </c>
      <c r="L276" s="35" t="s">
        <v>316</v>
      </c>
      <c r="M276" s="34" t="s">
        <v>317</v>
      </c>
      <c r="N276" s="34" t="s">
        <v>318</v>
      </c>
    </row>
    <row r="277" spans="1:14" ht="12.75">
      <c r="A277" s="65" t="s">
        <v>0</v>
      </c>
      <c r="B277" s="65" t="s">
        <v>283</v>
      </c>
      <c r="C277" s="147">
        <f>3000*E277</f>
        <v>11817900</v>
      </c>
      <c r="D277" s="144" t="s">
        <v>899</v>
      </c>
      <c r="E277" s="151">
        <v>3939.3</v>
      </c>
      <c r="F277" s="51">
        <v>1998</v>
      </c>
      <c r="G277" s="51" t="s">
        <v>284</v>
      </c>
      <c r="H277" s="51" t="s">
        <v>261</v>
      </c>
      <c r="I277" s="51" t="s">
        <v>261</v>
      </c>
      <c r="J277" s="51" t="s">
        <v>103</v>
      </c>
      <c r="K277" s="69" t="s">
        <v>321</v>
      </c>
      <c r="L277" s="69" t="s">
        <v>321</v>
      </c>
      <c r="M277" s="69" t="s">
        <v>355</v>
      </c>
      <c r="N277" s="69" t="s">
        <v>322</v>
      </c>
    </row>
    <row r="278" spans="1:14" ht="12.75">
      <c r="A278" s="65" t="s">
        <v>1</v>
      </c>
      <c r="B278" s="65" t="s">
        <v>365</v>
      </c>
      <c r="C278" s="148">
        <v>116160.51</v>
      </c>
      <c r="D278" s="145"/>
      <c r="E278" s="152"/>
      <c r="F278" s="38"/>
      <c r="G278" s="38"/>
      <c r="H278" s="38"/>
      <c r="I278" s="38"/>
      <c r="J278" s="38"/>
      <c r="K278" s="71"/>
      <c r="L278" s="71"/>
      <c r="M278" s="71"/>
      <c r="N278" s="71"/>
    </row>
    <row r="279" spans="1:14" ht="12.75">
      <c r="A279" s="65"/>
      <c r="B279" s="65" t="s">
        <v>356</v>
      </c>
      <c r="C279" s="148">
        <v>2459.66</v>
      </c>
      <c r="D279" s="145"/>
      <c r="E279" s="152"/>
      <c r="F279" s="38"/>
      <c r="G279" s="38"/>
      <c r="H279" s="38"/>
      <c r="I279" s="38"/>
      <c r="J279" s="38"/>
      <c r="K279" s="71"/>
      <c r="L279" s="71"/>
      <c r="M279" s="71"/>
      <c r="N279" s="71"/>
    </row>
    <row r="280" spans="1:14" ht="12.75">
      <c r="A280" s="65"/>
      <c r="B280" s="65" t="s">
        <v>357</v>
      </c>
      <c r="C280" s="148">
        <v>57721.47</v>
      </c>
      <c r="D280" s="145"/>
      <c r="E280" s="153"/>
      <c r="F280" s="38"/>
      <c r="G280" s="38"/>
      <c r="H280" s="38"/>
      <c r="I280" s="38"/>
      <c r="J280" s="37"/>
      <c r="K280" s="71"/>
      <c r="L280" s="71"/>
      <c r="M280" s="71"/>
      <c r="N280" s="71"/>
    </row>
    <row r="281" spans="1:14" ht="12.75">
      <c r="A281" s="65"/>
      <c r="B281" s="65" t="s">
        <v>358</v>
      </c>
      <c r="C281" s="148">
        <v>173934.96</v>
      </c>
      <c r="D281" s="145"/>
      <c r="E281" s="153"/>
      <c r="F281" s="40"/>
      <c r="G281" s="37"/>
      <c r="H281" s="37"/>
      <c r="I281" s="37"/>
      <c r="J281" s="37"/>
      <c r="K281" s="71"/>
      <c r="L281" s="71"/>
      <c r="M281" s="71"/>
      <c r="N281" s="71"/>
    </row>
    <row r="282" spans="1:14" ht="12.75">
      <c r="A282" s="65"/>
      <c r="B282" s="65" t="s">
        <v>359</v>
      </c>
      <c r="C282" s="148">
        <v>4734.86</v>
      </c>
      <c r="D282" s="145"/>
      <c r="E282" s="153"/>
      <c r="F282" s="40"/>
      <c r="G282" s="37"/>
      <c r="H282" s="37"/>
      <c r="I282" s="37"/>
      <c r="J282" s="37"/>
      <c r="K282" s="71"/>
      <c r="L282" s="71"/>
      <c r="M282" s="71"/>
      <c r="N282" s="71"/>
    </row>
    <row r="283" spans="1:14" ht="12.75">
      <c r="A283" s="65"/>
      <c r="B283" s="65" t="s">
        <v>360</v>
      </c>
      <c r="C283" s="148">
        <v>53849.6</v>
      </c>
      <c r="D283" s="145"/>
      <c r="E283" s="153"/>
      <c r="F283" s="40"/>
      <c r="G283" s="37"/>
      <c r="H283" s="37"/>
      <c r="I283" s="37"/>
      <c r="J283" s="37"/>
      <c r="K283" s="71"/>
      <c r="L283" s="71"/>
      <c r="M283" s="71"/>
      <c r="N283" s="71"/>
    </row>
    <row r="284" spans="1:14" ht="12.75">
      <c r="A284" s="65"/>
      <c r="B284" s="65" t="s">
        <v>361</v>
      </c>
      <c r="C284" s="148">
        <v>13395.3</v>
      </c>
      <c r="D284" s="145"/>
      <c r="E284" s="153"/>
      <c r="F284" s="40"/>
      <c r="G284" s="37"/>
      <c r="H284" s="37"/>
      <c r="I284" s="37"/>
      <c r="J284" s="37"/>
      <c r="K284" s="71"/>
      <c r="L284" s="71"/>
      <c r="M284" s="71"/>
      <c r="N284" s="71"/>
    </row>
    <row r="285" spans="1:14" ht="12.75">
      <c r="A285" s="65"/>
      <c r="B285" s="65" t="s">
        <v>362</v>
      </c>
      <c r="C285" s="148">
        <v>8676.16</v>
      </c>
      <c r="D285" s="145"/>
      <c r="E285" s="153"/>
      <c r="F285" s="40"/>
      <c r="G285" s="37"/>
      <c r="H285" s="37"/>
      <c r="I285" s="37"/>
      <c r="J285" s="37"/>
      <c r="K285" s="71"/>
      <c r="L285" s="71"/>
      <c r="M285" s="71"/>
      <c r="N285" s="71"/>
    </row>
    <row r="286" spans="1:14" ht="12.75">
      <c r="A286" s="65"/>
      <c r="B286" s="65" t="s">
        <v>363</v>
      </c>
      <c r="C286" s="148">
        <v>4238.46</v>
      </c>
      <c r="D286" s="145"/>
      <c r="E286" s="153"/>
      <c r="F286" s="40"/>
      <c r="G286" s="37"/>
      <c r="H286" s="37"/>
      <c r="I286" s="37"/>
      <c r="J286" s="37"/>
      <c r="K286" s="71"/>
      <c r="L286" s="71"/>
      <c r="M286" s="71"/>
      <c r="N286" s="71"/>
    </row>
    <row r="287" spans="1:14" ht="12.75">
      <c r="A287" s="65"/>
      <c r="B287" s="65" t="s">
        <v>364</v>
      </c>
      <c r="C287" s="148">
        <v>3687.36</v>
      </c>
      <c r="D287" s="145"/>
      <c r="E287" s="153"/>
      <c r="F287" s="40"/>
      <c r="G287" s="37"/>
      <c r="H287" s="37"/>
      <c r="I287" s="37"/>
      <c r="J287" s="37"/>
      <c r="K287" s="71"/>
      <c r="L287" s="71"/>
      <c r="M287" s="71"/>
      <c r="N287" s="71"/>
    </row>
    <row r="288" spans="1:14" ht="12.75">
      <c r="A288" s="65" t="s">
        <v>5</v>
      </c>
      <c r="B288" s="65" t="s">
        <v>252</v>
      </c>
      <c r="C288" s="148">
        <f>9348+27073.36</f>
        <v>36421.36</v>
      </c>
      <c r="D288" s="146"/>
      <c r="E288" s="153"/>
      <c r="F288" s="40"/>
      <c r="G288" s="37"/>
      <c r="H288" s="37"/>
      <c r="I288" s="37"/>
      <c r="J288" s="37"/>
      <c r="K288" s="71"/>
      <c r="L288" s="71"/>
      <c r="M288" s="71"/>
      <c r="N288" s="71"/>
    </row>
    <row r="289" spans="1:14" ht="12.75">
      <c r="A289" s="74"/>
      <c r="B289" s="64"/>
      <c r="C289" s="107"/>
      <c r="D289" s="144"/>
      <c r="E289" s="64"/>
      <c r="F289" s="64"/>
      <c r="G289" s="64"/>
      <c r="H289" s="64"/>
      <c r="I289" s="64"/>
      <c r="J289" s="64"/>
      <c r="K289" s="64"/>
      <c r="L289" s="64"/>
      <c r="M289" s="64"/>
      <c r="N289" s="64"/>
    </row>
    <row r="290" spans="1:14" ht="12.75">
      <c r="A290" s="65"/>
      <c r="B290" s="49" t="s">
        <v>9</v>
      </c>
      <c r="C290" s="148"/>
      <c r="D290" s="51"/>
      <c r="E290" s="151"/>
      <c r="F290" s="51"/>
      <c r="G290" s="48" t="s">
        <v>55</v>
      </c>
      <c r="H290" s="48"/>
      <c r="I290" s="48"/>
      <c r="J290" s="48"/>
      <c r="K290" s="67"/>
      <c r="L290" s="67"/>
      <c r="M290" s="67"/>
      <c r="N290" s="67"/>
    </row>
    <row r="291" spans="1:14" ht="45">
      <c r="A291" s="48" t="s">
        <v>56</v>
      </c>
      <c r="B291" s="48" t="s">
        <v>57</v>
      </c>
      <c r="C291" s="149" t="s">
        <v>58</v>
      </c>
      <c r="D291" s="34" t="s">
        <v>898</v>
      </c>
      <c r="E291" s="36" t="s">
        <v>59</v>
      </c>
      <c r="F291" s="34" t="s">
        <v>60</v>
      </c>
      <c r="G291" s="48" t="s">
        <v>61</v>
      </c>
      <c r="H291" s="48" t="s">
        <v>62</v>
      </c>
      <c r="I291" s="48" t="s">
        <v>314</v>
      </c>
      <c r="J291" s="34" t="s">
        <v>63</v>
      </c>
      <c r="K291" s="36" t="s">
        <v>315</v>
      </c>
      <c r="L291" s="35" t="s">
        <v>316</v>
      </c>
      <c r="M291" s="34" t="s">
        <v>317</v>
      </c>
      <c r="N291" s="34" t="s">
        <v>318</v>
      </c>
    </row>
    <row r="292" spans="1:14" ht="19.5">
      <c r="A292" s="51" t="s">
        <v>0</v>
      </c>
      <c r="B292" s="56" t="s">
        <v>940</v>
      </c>
      <c r="C292" s="150">
        <v>623873.67</v>
      </c>
      <c r="D292" s="144" t="s">
        <v>900</v>
      </c>
      <c r="E292" s="154">
        <v>144</v>
      </c>
      <c r="F292" s="54">
        <v>2012</v>
      </c>
      <c r="G292" s="51" t="s">
        <v>285</v>
      </c>
      <c r="H292" s="51" t="s">
        <v>286</v>
      </c>
      <c r="I292" s="51"/>
      <c r="J292" s="54" t="s">
        <v>89</v>
      </c>
      <c r="K292" s="51" t="s">
        <v>321</v>
      </c>
      <c r="L292" s="51" t="s">
        <v>321</v>
      </c>
      <c r="M292" s="51"/>
      <c r="N292" s="51" t="s">
        <v>322</v>
      </c>
    </row>
    <row r="293" spans="1:14" ht="19.5">
      <c r="A293" s="51"/>
      <c r="B293" s="56" t="s">
        <v>941</v>
      </c>
      <c r="C293" s="147">
        <v>145165.01</v>
      </c>
      <c r="D293" s="144" t="s">
        <v>900</v>
      </c>
      <c r="E293" s="151">
        <v>91.03</v>
      </c>
      <c r="F293" s="51">
        <v>2004</v>
      </c>
      <c r="G293" s="51" t="s">
        <v>285</v>
      </c>
      <c r="H293" s="51" t="s">
        <v>259</v>
      </c>
      <c r="I293" s="51"/>
      <c r="J293" s="51" t="s">
        <v>89</v>
      </c>
      <c r="K293" s="51" t="s">
        <v>321</v>
      </c>
      <c r="L293" s="51" t="s">
        <v>321</v>
      </c>
      <c r="M293" s="51"/>
      <c r="N293" s="51" t="s">
        <v>322</v>
      </c>
    </row>
    <row r="294" spans="1:14" ht="12.75">
      <c r="A294" s="51"/>
      <c r="B294" s="56" t="s">
        <v>942</v>
      </c>
      <c r="C294" s="147">
        <v>134956.13</v>
      </c>
      <c r="D294" s="144" t="s">
        <v>900</v>
      </c>
      <c r="E294" s="151">
        <v>36.52</v>
      </c>
      <c r="F294" s="51">
        <v>2004</v>
      </c>
      <c r="G294" s="51" t="s">
        <v>285</v>
      </c>
      <c r="H294" s="51"/>
      <c r="I294" s="51"/>
      <c r="J294" s="51" t="s">
        <v>89</v>
      </c>
      <c r="K294" s="51" t="s">
        <v>321</v>
      </c>
      <c r="L294" s="51" t="s">
        <v>321</v>
      </c>
      <c r="M294" s="51" t="s">
        <v>421</v>
      </c>
      <c r="N294" s="51" t="s">
        <v>322</v>
      </c>
    </row>
    <row r="295" spans="1:14" ht="12.75">
      <c r="A295" s="51"/>
      <c r="B295" s="56" t="s">
        <v>943</v>
      </c>
      <c r="C295" s="147">
        <f>1200*E295</f>
        <v>89592</v>
      </c>
      <c r="D295" s="144" t="s">
        <v>899</v>
      </c>
      <c r="E295" s="151">
        <v>74.66</v>
      </c>
      <c r="F295" s="51">
        <v>2004</v>
      </c>
      <c r="G295" s="51"/>
      <c r="H295" s="51"/>
      <c r="I295" s="51"/>
      <c r="J295" s="51" t="s">
        <v>89</v>
      </c>
      <c r="K295" s="51" t="s">
        <v>321</v>
      </c>
      <c r="L295" s="51" t="s">
        <v>321</v>
      </c>
      <c r="M295" s="51"/>
      <c r="N295" s="51" t="s">
        <v>322</v>
      </c>
    </row>
    <row r="296" spans="1:14" ht="12.75">
      <c r="A296" s="51"/>
      <c r="B296" s="56" t="s">
        <v>944</v>
      </c>
      <c r="C296" s="147">
        <v>29746437.87</v>
      </c>
      <c r="D296" s="144" t="s">
        <v>900</v>
      </c>
      <c r="E296" s="151">
        <v>8171.75</v>
      </c>
      <c r="F296" s="51">
        <v>2012</v>
      </c>
      <c r="G296" s="51" t="s">
        <v>285</v>
      </c>
      <c r="H296" s="51" t="s">
        <v>290</v>
      </c>
      <c r="I296" s="51" t="s">
        <v>291</v>
      </c>
      <c r="J296" s="51" t="s">
        <v>292</v>
      </c>
      <c r="K296" s="51" t="s">
        <v>321</v>
      </c>
      <c r="L296" s="51" t="s">
        <v>321</v>
      </c>
      <c r="M296" s="51"/>
      <c r="N296" s="51" t="s">
        <v>322</v>
      </c>
    </row>
    <row r="297" spans="1:14" ht="12.75">
      <c r="A297" s="51"/>
      <c r="B297" s="56" t="s">
        <v>945</v>
      </c>
      <c r="C297" s="147">
        <v>332514.56</v>
      </c>
      <c r="D297" s="144" t="s">
        <v>900</v>
      </c>
      <c r="E297" s="151">
        <v>110.43</v>
      </c>
      <c r="F297" s="51" t="s">
        <v>294</v>
      </c>
      <c r="G297" s="51" t="s">
        <v>285</v>
      </c>
      <c r="H297" s="51"/>
      <c r="I297" s="51"/>
      <c r="J297" s="51" t="s">
        <v>266</v>
      </c>
      <c r="K297" s="51" t="s">
        <v>321</v>
      </c>
      <c r="L297" s="51" t="s">
        <v>321</v>
      </c>
      <c r="M297" s="51" t="s">
        <v>421</v>
      </c>
      <c r="N297" s="51" t="s">
        <v>321</v>
      </c>
    </row>
    <row r="298" spans="1:14" ht="19.5">
      <c r="A298" s="51"/>
      <c r="B298" s="56" t="s">
        <v>947</v>
      </c>
      <c r="C298" s="147">
        <v>107618.14</v>
      </c>
      <c r="D298" s="156" t="s">
        <v>946</v>
      </c>
      <c r="E298" s="155"/>
      <c r="F298" s="51" t="s">
        <v>295</v>
      </c>
      <c r="G298" s="51" t="s">
        <v>296</v>
      </c>
      <c r="H298" s="51" t="s">
        <v>297</v>
      </c>
      <c r="I298" s="51" t="s">
        <v>297</v>
      </c>
      <c r="J298" s="51" t="s">
        <v>297</v>
      </c>
      <c r="K298" s="51" t="s">
        <v>321</v>
      </c>
      <c r="L298" s="51" t="s">
        <v>322</v>
      </c>
      <c r="M298" s="51" t="s">
        <v>421</v>
      </c>
      <c r="N298" s="51" t="s">
        <v>321</v>
      </c>
    </row>
    <row r="299" spans="1:14" ht="12.75">
      <c r="A299" s="51"/>
      <c r="B299" s="56" t="s">
        <v>298</v>
      </c>
      <c r="C299" s="147">
        <f>1200*E299</f>
        <v>392184</v>
      </c>
      <c r="D299" s="144" t="s">
        <v>899</v>
      </c>
      <c r="E299" s="151">
        <v>326.82</v>
      </c>
      <c r="F299" s="51">
        <v>1975</v>
      </c>
      <c r="G299" s="51" t="s">
        <v>285</v>
      </c>
      <c r="H299" s="51"/>
      <c r="I299" s="51"/>
      <c r="J299" s="51" t="s">
        <v>266</v>
      </c>
      <c r="K299" s="51" t="s">
        <v>321</v>
      </c>
      <c r="L299" s="51" t="s">
        <v>322</v>
      </c>
      <c r="M299" s="51" t="s">
        <v>422</v>
      </c>
      <c r="N299" s="51" t="s">
        <v>322</v>
      </c>
    </row>
    <row r="300" spans="1:14" ht="12.75">
      <c r="A300" s="51"/>
      <c r="B300" s="56" t="s">
        <v>299</v>
      </c>
      <c r="C300" s="147">
        <f>1200*E300</f>
        <v>102000</v>
      </c>
      <c r="D300" s="144" t="s">
        <v>899</v>
      </c>
      <c r="E300" s="151">
        <v>85</v>
      </c>
      <c r="F300" s="51">
        <v>1979</v>
      </c>
      <c r="G300" s="51" t="s">
        <v>300</v>
      </c>
      <c r="H300" s="51"/>
      <c r="I300" s="51"/>
      <c r="J300" s="51" t="s">
        <v>266</v>
      </c>
      <c r="K300" s="51" t="s">
        <v>321</v>
      </c>
      <c r="L300" s="51" t="s">
        <v>321</v>
      </c>
      <c r="M300" s="51"/>
      <c r="N300" s="51" t="s">
        <v>321</v>
      </c>
    </row>
    <row r="301" spans="1:14" ht="12.75">
      <c r="A301" s="51"/>
      <c r="B301" s="56" t="s">
        <v>301</v>
      </c>
      <c r="C301" s="147">
        <f>3000*E301</f>
        <v>641850</v>
      </c>
      <c r="D301" s="144" t="s">
        <v>899</v>
      </c>
      <c r="E301" s="151">
        <v>213.95</v>
      </c>
      <c r="F301" s="51" t="s">
        <v>302</v>
      </c>
      <c r="G301" s="51" t="s">
        <v>303</v>
      </c>
      <c r="H301" s="51" t="s">
        <v>304</v>
      </c>
      <c r="I301" s="51"/>
      <c r="J301" s="51" t="s">
        <v>266</v>
      </c>
      <c r="K301" s="51" t="s">
        <v>321</v>
      </c>
      <c r="L301" s="51" t="s">
        <v>321</v>
      </c>
      <c r="M301" s="51" t="s">
        <v>421</v>
      </c>
      <c r="N301" s="51" t="s">
        <v>321</v>
      </c>
    </row>
    <row r="302" spans="1:14" ht="12.75">
      <c r="A302" s="51"/>
      <c r="B302" s="56" t="s">
        <v>305</v>
      </c>
      <c r="C302" s="147">
        <f>3000*E302</f>
        <v>333600</v>
      </c>
      <c r="D302" s="144" t="s">
        <v>899</v>
      </c>
      <c r="E302" s="151">
        <v>111.2</v>
      </c>
      <c r="F302" s="51">
        <v>2003</v>
      </c>
      <c r="G302" s="51" t="s">
        <v>303</v>
      </c>
      <c r="H302" s="51" t="s">
        <v>304</v>
      </c>
      <c r="I302" s="51"/>
      <c r="J302" s="51" t="s">
        <v>266</v>
      </c>
      <c r="K302" s="51" t="s">
        <v>321</v>
      </c>
      <c r="L302" s="51" t="s">
        <v>321</v>
      </c>
      <c r="M302" s="51"/>
      <c r="N302" s="51" t="s">
        <v>321</v>
      </c>
    </row>
    <row r="303" spans="1:14" ht="29.25">
      <c r="A303" s="51"/>
      <c r="B303" s="56" t="s">
        <v>306</v>
      </c>
      <c r="C303" s="147">
        <f>3000*E303</f>
        <v>706860</v>
      </c>
      <c r="D303" s="144" t="s">
        <v>899</v>
      </c>
      <c r="E303" s="151">
        <v>235.62</v>
      </c>
      <c r="F303" s="51" t="s">
        <v>307</v>
      </c>
      <c r="G303" s="51" t="s">
        <v>300</v>
      </c>
      <c r="H303" s="51" t="s">
        <v>129</v>
      </c>
      <c r="I303" s="51"/>
      <c r="J303" s="51" t="s">
        <v>266</v>
      </c>
      <c r="K303" s="51" t="s">
        <v>321</v>
      </c>
      <c r="L303" s="51" t="s">
        <v>322</v>
      </c>
      <c r="M303" s="51"/>
      <c r="N303" s="51" t="s">
        <v>321</v>
      </c>
    </row>
    <row r="304" spans="1:14" ht="12.75">
      <c r="A304" s="51"/>
      <c r="B304" s="56" t="s">
        <v>948</v>
      </c>
      <c r="C304" s="150">
        <v>70749.45</v>
      </c>
      <c r="D304" s="144" t="s">
        <v>900</v>
      </c>
      <c r="E304" s="154">
        <v>15.81</v>
      </c>
      <c r="F304" s="54">
        <v>2012</v>
      </c>
      <c r="G304" s="51" t="s">
        <v>309</v>
      </c>
      <c r="H304" s="51"/>
      <c r="I304" s="51"/>
      <c r="J304" s="54" t="s">
        <v>271</v>
      </c>
      <c r="K304" s="51" t="s">
        <v>321</v>
      </c>
      <c r="L304" s="51" t="s">
        <v>322</v>
      </c>
      <c r="M304" s="51"/>
      <c r="N304" s="51" t="s">
        <v>322</v>
      </c>
    </row>
    <row r="305" spans="1:14" ht="12.75">
      <c r="A305" s="51"/>
      <c r="B305" s="56" t="s">
        <v>949</v>
      </c>
      <c r="C305" s="150">
        <v>409024.74</v>
      </c>
      <c r="D305" s="144" t="s">
        <v>900</v>
      </c>
      <c r="E305" s="154">
        <v>135.72</v>
      </c>
      <c r="F305" s="54">
        <v>2012</v>
      </c>
      <c r="G305" s="51" t="s">
        <v>311</v>
      </c>
      <c r="H305" s="51"/>
      <c r="I305" s="51"/>
      <c r="J305" s="54" t="s">
        <v>266</v>
      </c>
      <c r="K305" s="51" t="s">
        <v>321</v>
      </c>
      <c r="L305" s="51" t="s">
        <v>322</v>
      </c>
      <c r="M305" s="51"/>
      <c r="N305" s="51" t="s">
        <v>322</v>
      </c>
    </row>
    <row r="306" spans="1:14" ht="12.75">
      <c r="A306" s="65"/>
      <c r="B306" s="56" t="s">
        <v>950</v>
      </c>
      <c r="C306" s="147">
        <v>1896630.68</v>
      </c>
      <c r="D306" s="144" t="s">
        <v>900</v>
      </c>
      <c r="E306" s="151">
        <v>158.7</v>
      </c>
      <c r="F306" s="51">
        <v>2012</v>
      </c>
      <c r="G306" s="51" t="s">
        <v>285</v>
      </c>
      <c r="H306" s="51"/>
      <c r="I306" s="51" t="s">
        <v>279</v>
      </c>
      <c r="J306" s="51" t="s">
        <v>86</v>
      </c>
      <c r="K306" s="51" t="s">
        <v>321</v>
      </c>
      <c r="L306" s="51" t="s">
        <v>321</v>
      </c>
      <c r="M306" s="51" t="s">
        <v>422</v>
      </c>
      <c r="N306" s="51" t="s">
        <v>322</v>
      </c>
    </row>
    <row r="307" spans="1:14" ht="19.5">
      <c r="A307" s="65" t="s">
        <v>1</v>
      </c>
      <c r="B307" s="56" t="s">
        <v>383</v>
      </c>
      <c r="C307" s="148">
        <v>11705.94</v>
      </c>
      <c r="D307" s="145"/>
      <c r="E307" s="153"/>
      <c r="F307" s="40"/>
      <c r="G307" s="37"/>
      <c r="H307" s="37"/>
      <c r="I307" s="37"/>
      <c r="J307" s="37"/>
      <c r="K307" s="71"/>
      <c r="L307" s="71"/>
      <c r="M307" s="71"/>
      <c r="N307" s="71"/>
    </row>
    <row r="308" spans="1:14" ht="12.75">
      <c r="A308" s="65"/>
      <c r="B308" s="56" t="s">
        <v>384</v>
      </c>
      <c r="C308" s="148">
        <v>1825308.12</v>
      </c>
      <c r="D308" s="145"/>
      <c r="E308" s="153"/>
      <c r="F308" s="40"/>
      <c r="G308" s="37"/>
      <c r="H308" s="37"/>
      <c r="I308" s="37"/>
      <c r="J308" s="37"/>
      <c r="K308" s="71"/>
      <c r="L308" s="71"/>
      <c r="M308" s="71"/>
      <c r="N308" s="71"/>
    </row>
    <row r="309" spans="1:14" ht="12.75">
      <c r="A309" s="65"/>
      <c r="B309" s="56" t="s">
        <v>385</v>
      </c>
      <c r="C309" s="148">
        <v>588100.46</v>
      </c>
      <c r="D309" s="145"/>
      <c r="E309" s="153"/>
      <c r="F309" s="40"/>
      <c r="G309" s="37"/>
      <c r="H309" s="37"/>
      <c r="I309" s="37"/>
      <c r="J309" s="37"/>
      <c r="K309" s="71"/>
      <c r="L309" s="71"/>
      <c r="M309" s="71"/>
      <c r="N309" s="71"/>
    </row>
    <row r="310" spans="1:14" ht="12.75">
      <c r="A310" s="65"/>
      <c r="B310" s="56" t="s">
        <v>386</v>
      </c>
      <c r="C310" s="148">
        <v>179183.05</v>
      </c>
      <c r="D310" s="145"/>
      <c r="E310" s="153"/>
      <c r="F310" s="40"/>
      <c r="G310" s="37"/>
      <c r="H310" s="37"/>
      <c r="I310" s="37"/>
      <c r="J310" s="37"/>
      <c r="K310" s="71"/>
      <c r="L310" s="71"/>
      <c r="M310" s="71"/>
      <c r="N310" s="71"/>
    </row>
    <row r="311" spans="1:14" ht="12.75">
      <c r="A311" s="65"/>
      <c r="B311" s="56" t="s">
        <v>387</v>
      </c>
      <c r="C311" s="148">
        <v>4994224.19</v>
      </c>
      <c r="D311" s="145"/>
      <c r="E311" s="153"/>
      <c r="F311" s="40"/>
      <c r="G311" s="37"/>
      <c r="H311" s="37"/>
      <c r="I311" s="37"/>
      <c r="J311" s="37"/>
      <c r="K311" s="71"/>
      <c r="L311" s="71"/>
      <c r="M311" s="71"/>
      <c r="N311" s="71"/>
    </row>
    <row r="312" spans="1:14" ht="12.75">
      <c r="A312" s="65"/>
      <c r="B312" s="56" t="s">
        <v>388</v>
      </c>
      <c r="C312" s="148">
        <v>247170.21</v>
      </c>
      <c r="D312" s="145"/>
      <c r="E312" s="153"/>
      <c r="F312" s="40"/>
      <c r="G312" s="37"/>
      <c r="H312" s="37"/>
      <c r="I312" s="37"/>
      <c r="J312" s="37"/>
      <c r="K312" s="71"/>
      <c r="L312" s="71"/>
      <c r="M312" s="71"/>
      <c r="N312" s="71"/>
    </row>
    <row r="313" spans="1:14" ht="19.5">
      <c r="A313" s="65"/>
      <c r="B313" s="56" t="s">
        <v>389</v>
      </c>
      <c r="C313" s="148">
        <v>27929.46</v>
      </c>
      <c r="D313" s="145"/>
      <c r="E313" s="153"/>
      <c r="F313" s="40"/>
      <c r="G313" s="37"/>
      <c r="H313" s="37"/>
      <c r="I313" s="37"/>
      <c r="J313" s="37"/>
      <c r="K313" s="71"/>
      <c r="L313" s="71"/>
      <c r="M313" s="71"/>
      <c r="N313" s="71"/>
    </row>
    <row r="314" spans="1:14" ht="12.75">
      <c r="A314" s="65"/>
      <c r="B314" s="56" t="s">
        <v>390</v>
      </c>
      <c r="C314" s="148">
        <v>45849</v>
      </c>
      <c r="D314" s="145"/>
      <c r="E314" s="153"/>
      <c r="F314" s="40"/>
      <c r="G314" s="37"/>
      <c r="H314" s="37"/>
      <c r="I314" s="37"/>
      <c r="J314" s="37"/>
      <c r="K314" s="71"/>
      <c r="L314" s="71"/>
      <c r="M314" s="71"/>
      <c r="N314" s="71"/>
    </row>
    <row r="315" spans="1:14" ht="12.75">
      <c r="A315" s="65"/>
      <c r="B315" s="56" t="s">
        <v>391</v>
      </c>
      <c r="C315" s="148">
        <v>325766.81</v>
      </c>
      <c r="D315" s="145"/>
      <c r="E315" s="153"/>
      <c r="F315" s="40"/>
      <c r="G315" s="37"/>
      <c r="H315" s="37"/>
      <c r="I315" s="37"/>
      <c r="J315" s="37"/>
      <c r="K315" s="71"/>
      <c r="L315" s="71"/>
      <c r="M315" s="71"/>
      <c r="N315" s="71"/>
    </row>
    <row r="316" spans="1:14" ht="19.5">
      <c r="A316" s="65"/>
      <c r="B316" s="56" t="s">
        <v>392</v>
      </c>
      <c r="C316" s="148">
        <v>40000</v>
      </c>
      <c r="D316" s="145"/>
      <c r="E316" s="153"/>
      <c r="F316" s="40"/>
      <c r="G316" s="37"/>
      <c r="H316" s="37"/>
      <c r="I316" s="37"/>
      <c r="J316" s="37"/>
      <c r="K316" s="71"/>
      <c r="L316" s="71"/>
      <c r="M316" s="71"/>
      <c r="N316" s="71"/>
    </row>
    <row r="317" spans="1:14" ht="12.75">
      <c r="A317" s="65"/>
      <c r="B317" s="56" t="s">
        <v>393</v>
      </c>
      <c r="C317" s="148">
        <v>26015.13</v>
      </c>
      <c r="D317" s="145"/>
      <c r="E317" s="153"/>
      <c r="F317" s="40"/>
      <c r="G317" s="37"/>
      <c r="H317" s="37"/>
      <c r="I317" s="37"/>
      <c r="J317" s="37"/>
      <c r="K317" s="71"/>
      <c r="L317" s="71"/>
      <c r="M317" s="71"/>
      <c r="N317" s="71"/>
    </row>
    <row r="318" spans="1:14" ht="12.75">
      <c r="A318" s="65"/>
      <c r="B318" s="56" t="s">
        <v>394</v>
      </c>
      <c r="C318" s="148">
        <v>42645.19</v>
      </c>
      <c r="D318" s="145"/>
      <c r="E318" s="153"/>
      <c r="F318" s="40"/>
      <c r="G318" s="37"/>
      <c r="H318" s="37"/>
      <c r="I318" s="37"/>
      <c r="J318" s="37"/>
      <c r="K318" s="71"/>
      <c r="L318" s="71"/>
      <c r="M318" s="71"/>
      <c r="N318" s="71"/>
    </row>
    <row r="319" spans="1:14" ht="12.75">
      <c r="A319" s="65"/>
      <c r="B319" s="56" t="s">
        <v>395</v>
      </c>
      <c r="C319" s="148">
        <v>52283.35</v>
      </c>
      <c r="D319" s="145"/>
      <c r="E319" s="153"/>
      <c r="F319" s="40"/>
      <c r="G319" s="37"/>
      <c r="H319" s="37"/>
      <c r="I319" s="37"/>
      <c r="J319" s="37"/>
      <c r="K319" s="71"/>
      <c r="L319" s="71"/>
      <c r="M319" s="71"/>
      <c r="N319" s="71"/>
    </row>
    <row r="320" spans="1:14" ht="12.75">
      <c r="A320" s="65"/>
      <c r="B320" s="56" t="s">
        <v>396</v>
      </c>
      <c r="C320" s="148">
        <v>38171.54</v>
      </c>
      <c r="D320" s="145"/>
      <c r="E320" s="153"/>
      <c r="F320" s="40"/>
      <c r="G320" s="37"/>
      <c r="H320" s="37"/>
      <c r="I320" s="37"/>
      <c r="J320" s="37"/>
      <c r="K320" s="71"/>
      <c r="L320" s="71"/>
      <c r="M320" s="71"/>
      <c r="N320" s="71"/>
    </row>
    <row r="321" spans="1:14" ht="12.75">
      <c r="A321" s="65"/>
      <c r="B321" s="56" t="s">
        <v>397</v>
      </c>
      <c r="C321" s="148">
        <v>42181.96</v>
      </c>
      <c r="D321" s="145"/>
      <c r="E321" s="153"/>
      <c r="F321" s="40"/>
      <c r="G321" s="37"/>
      <c r="H321" s="37"/>
      <c r="I321" s="37"/>
      <c r="J321" s="37"/>
      <c r="K321" s="71"/>
      <c r="L321" s="71"/>
      <c r="M321" s="71"/>
      <c r="N321" s="71"/>
    </row>
    <row r="322" spans="1:14" ht="12.75">
      <c r="A322" s="65"/>
      <c r="B322" s="56" t="s">
        <v>398</v>
      </c>
      <c r="C322" s="148">
        <v>6187.61</v>
      </c>
      <c r="D322" s="145"/>
      <c r="E322" s="153"/>
      <c r="F322" s="40"/>
      <c r="G322" s="37"/>
      <c r="H322" s="37"/>
      <c r="I322" s="37"/>
      <c r="J322" s="37"/>
      <c r="K322" s="71"/>
      <c r="L322" s="71"/>
      <c r="M322" s="71"/>
      <c r="N322" s="71"/>
    </row>
    <row r="323" spans="1:14" ht="12.75">
      <c r="A323" s="65"/>
      <c r="B323" s="56" t="s">
        <v>399</v>
      </c>
      <c r="C323" s="148">
        <v>224850.46</v>
      </c>
      <c r="D323" s="145"/>
      <c r="E323" s="153"/>
      <c r="F323" s="40"/>
      <c r="G323" s="37"/>
      <c r="H323" s="37"/>
      <c r="I323" s="37"/>
      <c r="J323" s="37"/>
      <c r="K323" s="71"/>
      <c r="L323" s="71"/>
      <c r="M323" s="71"/>
      <c r="N323" s="71"/>
    </row>
    <row r="324" spans="1:14" ht="12.75">
      <c r="A324" s="65"/>
      <c r="B324" s="56" t="s">
        <v>400</v>
      </c>
      <c r="C324" s="148">
        <v>14066.17</v>
      </c>
      <c r="D324" s="145"/>
      <c r="E324" s="153"/>
      <c r="F324" s="40"/>
      <c r="G324" s="37"/>
      <c r="H324" s="37"/>
      <c r="I324" s="37"/>
      <c r="J324" s="37"/>
      <c r="K324" s="71"/>
      <c r="L324" s="71"/>
      <c r="M324" s="71"/>
      <c r="N324" s="71"/>
    </row>
    <row r="325" spans="1:14" ht="12.75">
      <c r="A325" s="65"/>
      <c r="B325" s="56" t="s">
        <v>401</v>
      </c>
      <c r="C325" s="148">
        <v>21105.91</v>
      </c>
      <c r="D325" s="145"/>
      <c r="E325" s="153"/>
      <c r="F325" s="40"/>
      <c r="G325" s="37"/>
      <c r="H325" s="37"/>
      <c r="I325" s="37"/>
      <c r="J325" s="37"/>
      <c r="K325" s="71"/>
      <c r="L325" s="71"/>
      <c r="M325" s="71"/>
      <c r="N325" s="71"/>
    </row>
    <row r="326" spans="1:14" ht="19.5">
      <c r="A326" s="65"/>
      <c r="B326" s="56" t="s">
        <v>402</v>
      </c>
      <c r="C326" s="148">
        <v>58661.36</v>
      </c>
      <c r="D326" s="145"/>
      <c r="E326" s="153"/>
      <c r="F326" s="40"/>
      <c r="G326" s="37"/>
      <c r="H326" s="37"/>
      <c r="I326" s="37"/>
      <c r="J326" s="37"/>
      <c r="K326" s="71"/>
      <c r="L326" s="71"/>
      <c r="M326" s="71"/>
      <c r="N326" s="71"/>
    </row>
    <row r="327" spans="1:14" ht="12.75">
      <c r="A327" s="65"/>
      <c r="B327" s="56" t="s">
        <v>403</v>
      </c>
      <c r="C327" s="148">
        <v>79847.48</v>
      </c>
      <c r="D327" s="145"/>
      <c r="E327" s="153"/>
      <c r="F327" s="40"/>
      <c r="G327" s="37"/>
      <c r="H327" s="37"/>
      <c r="I327" s="37"/>
      <c r="J327" s="37"/>
      <c r="K327" s="71"/>
      <c r="L327" s="71"/>
      <c r="M327" s="71"/>
      <c r="N327" s="71"/>
    </row>
    <row r="328" spans="1:14" ht="19.5">
      <c r="A328" s="65"/>
      <c r="B328" s="56" t="s">
        <v>404</v>
      </c>
      <c r="C328" s="148">
        <v>74438.74</v>
      </c>
      <c r="D328" s="145"/>
      <c r="E328" s="153"/>
      <c r="F328" s="40"/>
      <c r="G328" s="37"/>
      <c r="H328" s="37"/>
      <c r="I328" s="37"/>
      <c r="J328" s="37"/>
      <c r="K328" s="71"/>
      <c r="L328" s="71"/>
      <c r="M328" s="71"/>
      <c r="N328" s="71"/>
    </row>
    <row r="329" spans="1:14" ht="19.5">
      <c r="A329" s="65"/>
      <c r="B329" s="56" t="s">
        <v>405</v>
      </c>
      <c r="C329" s="148">
        <v>4334.76</v>
      </c>
      <c r="D329" s="145"/>
      <c r="E329" s="153"/>
      <c r="F329" s="40"/>
      <c r="G329" s="37"/>
      <c r="H329" s="37"/>
      <c r="I329" s="37"/>
      <c r="J329" s="37"/>
      <c r="K329" s="71"/>
      <c r="L329" s="71"/>
      <c r="M329" s="71"/>
      <c r="N329" s="71"/>
    </row>
    <row r="330" spans="1:14" ht="19.5">
      <c r="A330" s="65"/>
      <c r="B330" s="56" t="s">
        <v>406</v>
      </c>
      <c r="C330" s="148">
        <v>714207.49</v>
      </c>
      <c r="D330" s="145"/>
      <c r="E330" s="153"/>
      <c r="F330" s="40"/>
      <c r="G330" s="37"/>
      <c r="H330" s="37"/>
      <c r="I330" s="37"/>
      <c r="J330" s="37"/>
      <c r="K330" s="71"/>
      <c r="L330" s="71"/>
      <c r="M330" s="71"/>
      <c r="N330" s="71"/>
    </row>
    <row r="331" spans="1:14" ht="19.5">
      <c r="A331" s="65"/>
      <c r="B331" s="56" t="s">
        <v>407</v>
      </c>
      <c r="C331" s="148">
        <v>249860.2</v>
      </c>
      <c r="D331" s="145"/>
      <c r="E331" s="153"/>
      <c r="F331" s="40"/>
      <c r="G331" s="37"/>
      <c r="H331" s="37"/>
      <c r="I331" s="37"/>
      <c r="J331" s="37"/>
      <c r="K331" s="71"/>
      <c r="L331" s="71"/>
      <c r="M331" s="71"/>
      <c r="N331" s="71"/>
    </row>
    <row r="332" spans="1:14" ht="19.5">
      <c r="A332" s="65"/>
      <c r="B332" s="56" t="s">
        <v>408</v>
      </c>
      <c r="C332" s="148">
        <v>3274313.39</v>
      </c>
      <c r="D332" s="145"/>
      <c r="E332" s="153"/>
      <c r="F332" s="40"/>
      <c r="G332" s="37"/>
      <c r="H332" s="37"/>
      <c r="I332" s="37"/>
      <c r="J332" s="37"/>
      <c r="K332" s="71"/>
      <c r="L332" s="71"/>
      <c r="M332" s="71"/>
      <c r="N332" s="71"/>
    </row>
    <row r="333" spans="1:14" ht="19.5">
      <c r="A333" s="65"/>
      <c r="B333" s="56" t="s">
        <v>409</v>
      </c>
      <c r="C333" s="148">
        <v>4143.47</v>
      </c>
      <c r="D333" s="145"/>
      <c r="E333" s="153"/>
      <c r="F333" s="40"/>
      <c r="G333" s="37"/>
      <c r="H333" s="37"/>
      <c r="I333" s="37"/>
      <c r="J333" s="37"/>
      <c r="K333" s="71"/>
      <c r="L333" s="71"/>
      <c r="M333" s="71"/>
      <c r="N333" s="71"/>
    </row>
    <row r="334" spans="1:14" ht="19.5">
      <c r="A334" s="65"/>
      <c r="B334" s="56" t="s">
        <v>410</v>
      </c>
      <c r="C334" s="148">
        <v>398966.74</v>
      </c>
      <c r="D334" s="145"/>
      <c r="E334" s="153"/>
      <c r="F334" s="40"/>
      <c r="G334" s="37"/>
      <c r="H334" s="37"/>
      <c r="I334" s="37"/>
      <c r="J334" s="37"/>
      <c r="K334" s="71"/>
      <c r="L334" s="71"/>
      <c r="M334" s="71"/>
      <c r="N334" s="71"/>
    </row>
    <row r="335" spans="1:14" ht="12.75">
      <c r="A335" s="65"/>
      <c r="B335" s="56" t="s">
        <v>411</v>
      </c>
      <c r="C335" s="148">
        <v>108732</v>
      </c>
      <c r="D335" s="145"/>
      <c r="E335" s="153"/>
      <c r="F335" s="40"/>
      <c r="G335" s="37"/>
      <c r="H335" s="37"/>
      <c r="I335" s="37"/>
      <c r="J335" s="37"/>
      <c r="K335" s="71"/>
      <c r="L335" s="71"/>
      <c r="M335" s="71"/>
      <c r="N335" s="71"/>
    </row>
    <row r="336" spans="1:14" ht="12.75">
      <c r="A336" s="65"/>
      <c r="B336" s="56" t="s">
        <v>412</v>
      </c>
      <c r="C336" s="148">
        <v>21711</v>
      </c>
      <c r="D336" s="145"/>
      <c r="E336" s="153"/>
      <c r="F336" s="40"/>
      <c r="G336" s="37"/>
      <c r="H336" s="37"/>
      <c r="I336" s="37"/>
      <c r="J336" s="37"/>
      <c r="K336" s="71"/>
      <c r="L336" s="71"/>
      <c r="M336" s="71"/>
      <c r="N336" s="71"/>
    </row>
    <row r="337" spans="1:14" ht="12.75">
      <c r="A337" s="65"/>
      <c r="B337" s="56" t="s">
        <v>413</v>
      </c>
      <c r="C337" s="148">
        <v>662240.82</v>
      </c>
      <c r="D337" s="145"/>
      <c r="E337" s="153"/>
      <c r="F337" s="40"/>
      <c r="G337" s="37"/>
      <c r="H337" s="37"/>
      <c r="I337" s="37"/>
      <c r="J337" s="37"/>
      <c r="K337" s="71"/>
      <c r="L337" s="71"/>
      <c r="M337" s="71"/>
      <c r="N337" s="71"/>
    </row>
    <row r="338" spans="1:14" ht="19.5">
      <c r="A338" s="65"/>
      <c r="B338" s="56" t="s">
        <v>414</v>
      </c>
      <c r="C338" s="148">
        <v>617504.35</v>
      </c>
      <c r="D338" s="145"/>
      <c r="E338" s="153"/>
      <c r="F338" s="40"/>
      <c r="G338" s="37"/>
      <c r="H338" s="37"/>
      <c r="I338" s="37"/>
      <c r="J338" s="37"/>
      <c r="K338" s="71"/>
      <c r="L338" s="71"/>
      <c r="M338" s="71"/>
      <c r="N338" s="71"/>
    </row>
    <row r="339" spans="1:14" ht="12.75">
      <c r="A339" s="65"/>
      <c r="B339" s="56" t="s">
        <v>415</v>
      </c>
      <c r="C339" s="148">
        <v>203552.04</v>
      </c>
      <c r="D339" s="145"/>
      <c r="E339" s="153"/>
      <c r="F339" s="40"/>
      <c r="G339" s="37"/>
      <c r="H339" s="37"/>
      <c r="I339" s="37"/>
      <c r="J339" s="37"/>
      <c r="K339" s="71"/>
      <c r="L339" s="71"/>
      <c r="M339" s="71"/>
      <c r="N339" s="71"/>
    </row>
    <row r="340" spans="1:14" ht="29.25">
      <c r="A340" s="65"/>
      <c r="B340" s="56" t="s">
        <v>416</v>
      </c>
      <c r="C340" s="148">
        <v>116822.77</v>
      </c>
      <c r="D340" s="146"/>
      <c r="E340" s="153"/>
      <c r="F340" s="40"/>
      <c r="G340" s="37"/>
      <c r="H340" s="37"/>
      <c r="I340" s="37"/>
      <c r="J340" s="37"/>
      <c r="K340" s="71"/>
      <c r="L340" s="71"/>
      <c r="M340" s="71"/>
      <c r="N340" s="71"/>
    </row>
    <row r="341" spans="1:14" ht="48.75">
      <c r="A341" s="65"/>
      <c r="B341" s="56" t="s">
        <v>417</v>
      </c>
      <c r="C341" s="148">
        <v>2290260.7</v>
      </c>
      <c r="D341" s="146"/>
      <c r="E341" s="153"/>
      <c r="F341" s="40"/>
      <c r="G341" s="37"/>
      <c r="H341" s="37"/>
      <c r="I341" s="37"/>
      <c r="J341" s="37"/>
      <c r="K341" s="71"/>
      <c r="L341" s="71"/>
      <c r="M341" s="71"/>
      <c r="N341" s="71"/>
    </row>
    <row r="342" spans="1:14" ht="12.75">
      <c r="A342" s="65" t="s">
        <v>5</v>
      </c>
      <c r="B342" s="56" t="s">
        <v>252</v>
      </c>
      <c r="C342" s="148">
        <f>25769.21+7003.07+715502.96</f>
        <v>748275.24</v>
      </c>
      <c r="D342" s="146"/>
      <c r="E342" s="153"/>
      <c r="F342" s="40"/>
      <c r="G342" s="37"/>
      <c r="H342" s="37"/>
      <c r="I342" s="37"/>
      <c r="J342" s="37"/>
      <c r="K342" s="71"/>
      <c r="L342" s="71"/>
      <c r="M342" s="71"/>
      <c r="N342" s="71"/>
    </row>
    <row r="343" spans="1:14" ht="12.75">
      <c r="A343" s="65" t="s">
        <v>37</v>
      </c>
      <c r="B343" s="56" t="s">
        <v>313</v>
      </c>
      <c r="C343" s="52">
        <v>55000</v>
      </c>
      <c r="D343" s="58"/>
      <c r="E343" s="38"/>
      <c r="F343" s="40"/>
      <c r="G343" s="37"/>
      <c r="H343" s="37"/>
      <c r="I343" s="37"/>
      <c r="J343" s="37"/>
      <c r="K343" s="71"/>
      <c r="L343" s="71"/>
      <c r="M343" s="71"/>
      <c r="N343" s="71"/>
    </row>
    <row r="346" spans="2:11" ht="12.75">
      <c r="B346" s="95" t="s">
        <v>775</v>
      </c>
      <c r="C346" s="96"/>
      <c r="D346" s="96"/>
      <c r="E346" s="7"/>
      <c r="F346" s="7"/>
      <c r="G346" s="7"/>
      <c r="H346" s="7"/>
      <c r="I346" s="7"/>
      <c r="J346" s="7"/>
      <c r="K346" s="7"/>
    </row>
    <row r="347" spans="2:11" ht="12.75">
      <c r="B347" s="97" t="s">
        <v>952</v>
      </c>
      <c r="C347" s="7"/>
      <c r="D347" s="7"/>
      <c r="E347" s="7"/>
      <c r="F347" s="7"/>
      <c r="G347" s="7"/>
      <c r="H347" s="7"/>
      <c r="I347" s="7"/>
      <c r="J347" s="7"/>
      <c r="K347" s="7"/>
    </row>
    <row r="348" spans="2:11" ht="12.75"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2:11" ht="12.75">
      <c r="B349" s="98" t="s">
        <v>776</v>
      </c>
      <c r="C349" s="98" t="s">
        <v>58</v>
      </c>
      <c r="D349" s="99"/>
      <c r="E349" s="99"/>
      <c r="F349" s="99"/>
      <c r="G349" s="7"/>
      <c r="H349" s="7"/>
      <c r="I349" s="7"/>
      <c r="J349" s="7"/>
      <c r="K349" s="7"/>
    </row>
    <row r="350" spans="2:11" ht="12.75">
      <c r="B350" s="100" t="s">
        <v>951</v>
      </c>
      <c r="C350" s="101">
        <f>SUM(C5:C107,C187:C191,C202,C208,C215:C216,C226:C227,C234:C239,C248:C249,C257,C266:C267,C277,C292:C306,)</f>
        <v>151982186.87</v>
      </c>
      <c r="D350" s="102"/>
      <c r="E350" s="7"/>
      <c r="F350" s="103"/>
      <c r="G350" s="7"/>
      <c r="H350" s="7"/>
      <c r="I350" s="7"/>
      <c r="J350" s="7"/>
      <c r="K350" s="7"/>
    </row>
    <row r="351" spans="2:11" ht="12.75">
      <c r="B351" s="100" t="s">
        <v>777</v>
      </c>
      <c r="C351" s="101">
        <f>SUM(C108:C174,C192:C196,C209:C210,C217:C221,C228:C229,C240:C243,C250:C252,C258:C261,C268:C272,C278:C287,C307:C341,)</f>
        <v>30991946.660000004</v>
      </c>
      <c r="D351" s="102"/>
      <c r="E351" s="102"/>
      <c r="F351" s="103"/>
      <c r="G351" s="7"/>
      <c r="H351" s="7"/>
      <c r="I351" s="7"/>
      <c r="J351" s="7"/>
      <c r="K351" s="7"/>
    </row>
    <row r="352" spans="2:11" ht="12.75">
      <c r="B352" s="100" t="s">
        <v>252</v>
      </c>
      <c r="C352" s="101">
        <f>SUM(C175,C179,C183,C197:C198,C203,C211,C222,C230,C244,C253,C262,C273,C288,C342:C343)</f>
        <v>3810326.5700000003</v>
      </c>
      <c r="D352" s="102"/>
      <c r="E352" s="104"/>
      <c r="F352" s="103"/>
      <c r="G352" s="7"/>
      <c r="H352" s="7"/>
      <c r="I352" s="7"/>
      <c r="J352" s="7"/>
      <c r="K352" s="7"/>
    </row>
    <row r="354" ht="12.75">
      <c r="C354" s="111"/>
    </row>
    <row r="355" spans="2:3" ht="14.25">
      <c r="B355" s="130" t="s">
        <v>887</v>
      </c>
      <c r="C355" s="112"/>
    </row>
    <row r="356" ht="14.25">
      <c r="B356" s="130" t="s">
        <v>888</v>
      </c>
    </row>
    <row r="358" ht="12.75">
      <c r="C358" s="23"/>
    </row>
  </sheetData>
  <sheetProtection/>
  <mergeCells count="2">
    <mergeCell ref="A204:J204"/>
    <mergeCell ref="L2:N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7"/>
  <sheetViews>
    <sheetView view="pageBreakPreview" zoomScale="60" zoomScaleNormal="110" zoomScalePageLayoutView="0" workbookViewId="0" topLeftCell="A1">
      <selection activeCell="C1" sqref="C1:D1"/>
    </sheetView>
  </sheetViews>
  <sheetFormatPr defaultColWidth="9.140625" defaultRowHeight="12.75"/>
  <cols>
    <col min="1" max="1" width="5.421875" style="0" customWidth="1"/>
    <col min="2" max="2" width="27.00390625" style="0" customWidth="1"/>
    <col min="3" max="3" width="34.57421875" style="0" customWidth="1"/>
    <col min="4" max="4" width="23.421875" style="1" customWidth="1"/>
    <col min="5" max="5" width="30.8515625" style="0" customWidth="1"/>
    <col min="6" max="6" width="26.7109375" style="0" customWidth="1"/>
    <col min="7" max="7" width="23.00390625" style="0" customWidth="1"/>
    <col min="8" max="8" width="26.28125" style="0" customWidth="1"/>
    <col min="9" max="9" width="16.8515625" style="0" customWidth="1"/>
  </cols>
  <sheetData>
    <row r="1" spans="3:6" ht="12.75">
      <c r="C1" s="236" t="s">
        <v>995</v>
      </c>
      <c r="D1" s="236"/>
      <c r="E1" s="235"/>
      <c r="F1" s="235"/>
    </row>
    <row r="2" spans="1:9" ht="15">
      <c r="A2" s="191" t="s">
        <v>10</v>
      </c>
      <c r="B2" s="191"/>
      <c r="C2" s="191"/>
      <c r="D2" s="199"/>
      <c r="E2" s="31"/>
      <c r="F2" s="19"/>
      <c r="G2" s="200"/>
      <c r="H2" s="200"/>
      <c r="I2" s="20"/>
    </row>
    <row r="3" spans="1:9" ht="15">
      <c r="A3" s="13" t="s">
        <v>0</v>
      </c>
      <c r="B3" s="189" t="s">
        <v>11</v>
      </c>
      <c r="C3" s="189"/>
      <c r="D3" s="81">
        <f>3020.99+3020.99+3020.99+3020.99+3020.99+3020.99+3020.99+3360.01+3253.02+3253+3253+1950+3410.01+2391.25+2391.25+2391.25+2391.25+3480+3480+3480+3480+3480+3480+3480+3450+22901.34+4120+5282.6+3084.4+3084.4+3227+2534.78+1665+1094+1557.8+34752.08+253608.35+2250+2479+3800.7</f>
        <v>422442.42</v>
      </c>
      <c r="E3" s="8"/>
      <c r="F3" s="195"/>
      <c r="G3" s="195"/>
      <c r="H3" s="8"/>
      <c r="I3" s="20"/>
    </row>
    <row r="4" spans="1:9" ht="12.75">
      <c r="A4" s="57" t="s">
        <v>1</v>
      </c>
      <c r="B4" s="189" t="s">
        <v>12</v>
      </c>
      <c r="C4" s="189"/>
      <c r="D4" s="14">
        <f>4920+3305+2500+4920</f>
        <v>15645</v>
      </c>
      <c r="E4" s="9"/>
      <c r="F4" s="195"/>
      <c r="G4" s="195"/>
      <c r="H4" s="9"/>
      <c r="I4" s="21"/>
    </row>
    <row r="5" spans="1:9" ht="12.75" customHeight="1">
      <c r="A5" s="13" t="s">
        <v>5</v>
      </c>
      <c r="B5" s="189" t="s">
        <v>13</v>
      </c>
      <c r="C5" s="189"/>
      <c r="D5" s="105">
        <f>2485+2485+2485+2485+3200+3340+3340+3340+10399.65+10000+1399+2099+4674+24520.3+3442.49+15900+2799.3+2199.99+5037.91</f>
        <v>105631.64000000001</v>
      </c>
      <c r="E5" s="9"/>
      <c r="F5" s="195"/>
      <c r="G5" s="195"/>
      <c r="H5" s="9"/>
      <c r="I5" s="21"/>
    </row>
    <row r="6" spans="1:9" ht="12.75">
      <c r="A6" s="13" t="s">
        <v>2</v>
      </c>
      <c r="B6" s="189" t="s">
        <v>26</v>
      </c>
      <c r="C6" s="189"/>
      <c r="D6" s="80">
        <v>4120.5</v>
      </c>
      <c r="E6" s="32"/>
      <c r="F6" s="195"/>
      <c r="G6" s="195"/>
      <c r="H6" s="10"/>
      <c r="I6" s="21"/>
    </row>
    <row r="7" spans="1:9" ht="12.75" customHeight="1">
      <c r="A7" s="13" t="s">
        <v>14</v>
      </c>
      <c r="B7" s="189" t="s">
        <v>16</v>
      </c>
      <c r="C7" s="189"/>
      <c r="D7" s="14">
        <v>14986.16</v>
      </c>
      <c r="E7" s="9"/>
      <c r="F7" s="195"/>
      <c r="G7" s="195"/>
      <c r="H7" s="9"/>
      <c r="I7" s="21"/>
    </row>
    <row r="8" spans="1:9" ht="12.75">
      <c r="A8" s="13" t="s">
        <v>15</v>
      </c>
      <c r="B8" s="189" t="s">
        <v>39</v>
      </c>
      <c r="C8" s="189"/>
      <c r="D8" s="14">
        <v>4500</v>
      </c>
      <c r="E8" s="9"/>
      <c r="F8" s="195"/>
      <c r="G8" s="195"/>
      <c r="H8" s="9"/>
      <c r="I8" s="21"/>
    </row>
    <row r="9" spans="1:9" ht="15" customHeight="1">
      <c r="A9" s="13" t="s">
        <v>17</v>
      </c>
      <c r="B9" s="197" t="s">
        <v>18</v>
      </c>
      <c r="C9" s="197"/>
      <c r="D9" s="80">
        <v>15006</v>
      </c>
      <c r="E9" s="10"/>
      <c r="F9" s="201"/>
      <c r="G9" s="201"/>
      <c r="H9" s="10"/>
      <c r="I9" s="21"/>
    </row>
    <row r="10" spans="1:9" ht="15" customHeight="1">
      <c r="A10" s="13" t="s">
        <v>30</v>
      </c>
      <c r="B10" s="189" t="s">
        <v>29</v>
      </c>
      <c r="C10" s="189"/>
      <c r="D10" s="80">
        <v>14083.5</v>
      </c>
      <c r="E10" s="10"/>
      <c r="F10" s="195"/>
      <c r="G10" s="195"/>
      <c r="H10" s="10"/>
      <c r="I10" s="21"/>
    </row>
    <row r="11" spans="1:9" ht="15" customHeight="1">
      <c r="A11" s="13" t="s">
        <v>28</v>
      </c>
      <c r="B11" s="189" t="s">
        <v>34</v>
      </c>
      <c r="C11" s="189"/>
      <c r="D11" s="80">
        <v>2000000</v>
      </c>
      <c r="E11" s="10"/>
      <c r="F11" s="195"/>
      <c r="G11" s="195"/>
      <c r="H11" s="10"/>
      <c r="I11" s="21"/>
    </row>
    <row r="12" spans="1:9" ht="15" customHeight="1">
      <c r="A12" s="13" t="s">
        <v>35</v>
      </c>
      <c r="B12" s="189" t="s">
        <v>52</v>
      </c>
      <c r="C12" s="189"/>
      <c r="D12" s="80">
        <v>135131.49</v>
      </c>
      <c r="E12" s="10"/>
      <c r="F12" s="30"/>
      <c r="G12" s="30"/>
      <c r="H12" s="10"/>
      <c r="I12" s="21"/>
    </row>
    <row r="13" spans="1:9" ht="12.75">
      <c r="A13" s="13" t="s">
        <v>36</v>
      </c>
      <c r="B13" s="189" t="s">
        <v>51</v>
      </c>
      <c r="C13" s="189"/>
      <c r="D13" s="105">
        <f>37037.37+6000+6000</f>
        <v>49037.37</v>
      </c>
      <c r="E13" s="9"/>
      <c r="F13" s="195"/>
      <c r="G13" s="195"/>
      <c r="H13" s="9"/>
      <c r="I13" s="21"/>
    </row>
    <row r="14" spans="1:9" ht="12.75">
      <c r="A14" s="13" t="s">
        <v>44</v>
      </c>
      <c r="B14" s="189" t="s">
        <v>45</v>
      </c>
      <c r="C14" s="189"/>
      <c r="D14" s="14">
        <v>13558.9</v>
      </c>
      <c r="E14" s="9"/>
      <c r="F14" s="30"/>
      <c r="G14" s="30"/>
      <c r="H14" s="9"/>
      <c r="I14" s="21"/>
    </row>
    <row r="15" spans="1:9" ht="12.75">
      <c r="A15" s="13" t="s">
        <v>46</v>
      </c>
      <c r="B15" s="189" t="s">
        <v>47</v>
      </c>
      <c r="C15" s="189"/>
      <c r="D15" s="14">
        <f>569015.17+345999</f>
        <v>915014.17</v>
      </c>
      <c r="E15" s="9"/>
      <c r="F15" s="30"/>
      <c r="G15" s="30"/>
      <c r="H15" s="9"/>
      <c r="I15" s="21"/>
    </row>
    <row r="16" spans="1:9" ht="12.75">
      <c r="A16" s="13"/>
      <c r="B16" s="198" t="s">
        <v>19</v>
      </c>
      <c r="C16" s="198"/>
      <c r="D16" s="87">
        <f>SUM(D3:D15)</f>
        <v>3709157.15</v>
      </c>
      <c r="E16" s="11"/>
      <c r="F16" s="202"/>
      <c r="G16" s="202"/>
      <c r="H16" s="11"/>
      <c r="I16" s="21"/>
    </row>
    <row r="17" spans="1:9" ht="12.75">
      <c r="A17" s="191" t="s">
        <v>3</v>
      </c>
      <c r="B17" s="191"/>
      <c r="C17" s="191"/>
      <c r="D17" s="191"/>
      <c r="E17" s="12"/>
      <c r="F17" s="2"/>
      <c r="G17" s="200"/>
      <c r="H17" s="200"/>
      <c r="I17" s="3"/>
    </row>
    <row r="18" spans="1:9" ht="12.75">
      <c r="A18" s="13" t="s">
        <v>0</v>
      </c>
      <c r="B18" s="190" t="s">
        <v>20</v>
      </c>
      <c r="C18" s="190"/>
      <c r="D18" s="27">
        <f>888.77+2793.8+1981.63+847+499+1150+592+1369+500+846.99+669+1000+1590+1079+2939.7+4991.44+2300+2199+2199+3424.99+2254+3475.01+2899+3333.9+2683+2036+1899+1661+2999+7685.1+3189.39+4372.01+2782+1877+5812.4+5535.38+3337.39+3337.39+3337.41+2581.99+2581.99+2581.99+4276.7+3397.99+4333.01+4332.99+5983+3438+2770+3864.35+3637.34</f>
        <v>142145.05000000002</v>
      </c>
      <c r="E18" s="7"/>
      <c r="F18" s="7"/>
      <c r="G18" s="7"/>
      <c r="H18" s="7"/>
      <c r="I18" s="4"/>
    </row>
    <row r="19" spans="1:6" ht="12.75">
      <c r="A19" s="13" t="s">
        <v>1</v>
      </c>
      <c r="B19" s="190" t="s">
        <v>12</v>
      </c>
      <c r="C19" s="190"/>
      <c r="D19" s="27">
        <f>10000+9174.4+4612.5+1555.03+2004.48+2025</f>
        <v>29371.41</v>
      </c>
      <c r="E19" s="28"/>
      <c r="F19" s="7"/>
    </row>
    <row r="20" spans="1:5" ht="12.75">
      <c r="A20" s="13" t="s">
        <v>5</v>
      </c>
      <c r="B20" s="190" t="s">
        <v>21</v>
      </c>
      <c r="C20" s="190"/>
      <c r="D20" s="106">
        <f>553.52+3000+2414.43+3308+2698.99</f>
        <v>11974.94</v>
      </c>
      <c r="E20" s="5"/>
    </row>
    <row r="21" spans="1:4" ht="12.75">
      <c r="A21" s="13"/>
      <c r="B21" s="196" t="s">
        <v>19</v>
      </c>
      <c r="C21" s="196"/>
      <c r="D21" s="29">
        <f>SUM(D18:D20)</f>
        <v>183491.40000000002</v>
      </c>
    </row>
    <row r="22" spans="1:7" ht="12.75">
      <c r="A22" s="191" t="s">
        <v>4</v>
      </c>
      <c r="B22" s="191"/>
      <c r="C22" s="191"/>
      <c r="D22" s="191"/>
      <c r="E22" s="7"/>
      <c r="F22" s="7"/>
      <c r="G22" s="7"/>
    </row>
    <row r="23" spans="1:4" ht="12.75">
      <c r="A23" s="13" t="s">
        <v>0</v>
      </c>
      <c r="B23" s="190" t="s">
        <v>20</v>
      </c>
      <c r="C23" s="190"/>
      <c r="D23" s="27">
        <f>4000+689+1835.02+699+610.01+2029+565.44+3249.4</f>
        <v>13676.87</v>
      </c>
    </row>
    <row r="24" spans="1:8" ht="12.75">
      <c r="A24" s="13" t="s">
        <v>1</v>
      </c>
      <c r="B24" s="190" t="s">
        <v>12</v>
      </c>
      <c r="C24" s="190"/>
      <c r="D24" s="27">
        <f>14272.78+1690</f>
        <v>15962.78</v>
      </c>
      <c r="E24" s="7"/>
      <c r="F24" s="7"/>
      <c r="G24" s="7"/>
      <c r="H24" s="7"/>
    </row>
    <row r="25" spans="1:4" ht="12.75">
      <c r="A25" s="13" t="s">
        <v>5</v>
      </c>
      <c r="B25" s="190" t="s">
        <v>21</v>
      </c>
      <c r="C25" s="190"/>
      <c r="D25" s="106">
        <f>4032.31+899+2676+3300+1510+1650+2159.67+3139+2599+3950+1564.65</f>
        <v>27479.63</v>
      </c>
    </row>
    <row r="26" spans="1:4" ht="12.75">
      <c r="A26" s="13"/>
      <c r="B26" s="196" t="s">
        <v>19</v>
      </c>
      <c r="C26" s="196"/>
      <c r="D26" s="29">
        <f>SUM(D23:D25)</f>
        <v>57119.28</v>
      </c>
    </row>
    <row r="27" spans="1:4" ht="12.75">
      <c r="A27" s="191" t="s">
        <v>22</v>
      </c>
      <c r="B27" s="191"/>
      <c r="C27" s="191"/>
      <c r="D27" s="191"/>
    </row>
    <row r="28" spans="1:4" ht="12.75">
      <c r="A28" s="57" t="s">
        <v>0</v>
      </c>
      <c r="B28" s="189" t="s">
        <v>20</v>
      </c>
      <c r="C28" s="189"/>
      <c r="D28" s="14">
        <f>2076+5564.89+1980+1434.01+1193.1+1193.1+2706.09+1343.01+1193.1+1193.1+1193.1+1673.4+5006.88+2533+3800.7+3384.28+3384.28+2017.2+2080.49+935+1899+1899+2386.2+15799+7330.8+142125.28</f>
        <v>217324.01</v>
      </c>
    </row>
    <row r="29" spans="1:5" ht="12.75">
      <c r="A29" s="57" t="s">
        <v>23</v>
      </c>
      <c r="B29" s="189" t="s">
        <v>32</v>
      </c>
      <c r="C29" s="189"/>
      <c r="D29" s="14">
        <f>1745.37+1745.37+1785.96</f>
        <v>5276.7</v>
      </c>
      <c r="E29" s="7"/>
    </row>
    <row r="30" spans="1:5" ht="12.75">
      <c r="A30" s="57" t="s">
        <v>1</v>
      </c>
      <c r="B30" s="189" t="s">
        <v>31</v>
      </c>
      <c r="C30" s="189"/>
      <c r="D30" s="14">
        <f>5349.42+15000</f>
        <v>20349.42</v>
      </c>
      <c r="E30" s="7"/>
    </row>
    <row r="31" spans="1:4" ht="12.75">
      <c r="A31" s="57" t="s">
        <v>5</v>
      </c>
      <c r="B31" s="189" t="s">
        <v>12</v>
      </c>
      <c r="C31" s="189"/>
      <c r="D31" s="14">
        <f>15000+5904+429+499.99+3250+20954.76</f>
        <v>46037.75</v>
      </c>
    </row>
    <row r="32" spans="1:4" ht="12.75">
      <c r="A32" s="57" t="s">
        <v>2</v>
      </c>
      <c r="B32" s="189" t="s">
        <v>366</v>
      </c>
      <c r="C32" s="189"/>
      <c r="D32" s="14">
        <v>100788.66</v>
      </c>
    </row>
    <row r="33" spans="1:5" ht="12.75">
      <c r="A33" s="57" t="s">
        <v>14</v>
      </c>
      <c r="B33" s="192" t="s">
        <v>50</v>
      </c>
      <c r="C33" s="193"/>
      <c r="D33" s="14">
        <v>293040</v>
      </c>
      <c r="E33" s="7"/>
    </row>
    <row r="34" spans="1:5" ht="12.75">
      <c r="A34" s="57" t="s">
        <v>15</v>
      </c>
      <c r="B34" s="189" t="s">
        <v>21</v>
      </c>
      <c r="C34" s="189"/>
      <c r="D34" s="105">
        <f>1991.52+6848+7816.89+4818.85+4299+19983.6+15500+4065.04+3484.7+1900+402.89+3262.51+2195.12+1278.99+3100+1787.01+53332+66795.4+40487.8+5170.01+2887+731.85+1544.01+1035+1860.16+6504.06+1707.32+6500+129.99+1920+750.4+2980+6312.36+1800+569.99+679+1851.54+2764.23+960+522.97+736.59+519+1518.6+1399+1579+1349+948+3649+758.99+1665+2869+985+948+779+66748.63</f>
        <v>378981.01999999996</v>
      </c>
      <c r="E34" s="7"/>
    </row>
    <row r="35" spans="1:4" ht="12.75">
      <c r="A35" s="57"/>
      <c r="B35" s="194" t="s">
        <v>19</v>
      </c>
      <c r="C35" s="194"/>
      <c r="D35" s="15">
        <f>SUM(D28:D34)</f>
        <v>1061797.56</v>
      </c>
    </row>
    <row r="36" spans="1:4" ht="12.75">
      <c r="A36" s="191" t="s">
        <v>6</v>
      </c>
      <c r="B36" s="191"/>
      <c r="C36" s="191"/>
      <c r="D36" s="191"/>
    </row>
    <row r="37" spans="1:4" ht="12.75">
      <c r="A37" s="57" t="s">
        <v>0</v>
      </c>
      <c r="B37" s="189" t="s">
        <v>20</v>
      </c>
      <c r="C37" s="189"/>
      <c r="D37" s="14">
        <f>1050.02+469.58+1200+1851.62+2974.33+2974.34</f>
        <v>10519.89</v>
      </c>
    </row>
    <row r="38" spans="1:4" ht="12.75">
      <c r="A38" s="57" t="s">
        <v>1</v>
      </c>
      <c r="B38" s="189" t="s">
        <v>12</v>
      </c>
      <c r="C38" s="189"/>
      <c r="D38" s="14">
        <f>3500+2700</f>
        <v>6200</v>
      </c>
    </row>
    <row r="39" spans="1:4" ht="12.75">
      <c r="A39" s="57" t="s">
        <v>5</v>
      </c>
      <c r="B39" s="189" t="s">
        <v>21</v>
      </c>
      <c r="C39" s="189"/>
      <c r="D39" s="105">
        <f>2433.15+2128+1740+1693.01+2234.24+2550+3100+3000+2100+3138+5000</f>
        <v>29116.4</v>
      </c>
    </row>
    <row r="40" spans="1:4" ht="12.75">
      <c r="A40" s="57"/>
      <c r="B40" s="194" t="s">
        <v>19</v>
      </c>
      <c r="C40" s="194"/>
      <c r="D40" s="15">
        <f>SUM(D37:D39)</f>
        <v>45836.29</v>
      </c>
    </row>
    <row r="41" spans="1:4" ht="12.75">
      <c r="A41" s="191" t="s">
        <v>48</v>
      </c>
      <c r="B41" s="191"/>
      <c r="C41" s="191"/>
      <c r="D41" s="191"/>
    </row>
    <row r="42" spans="1:4" ht="12.75">
      <c r="A42" s="13" t="s">
        <v>0</v>
      </c>
      <c r="B42" s="189" t="s">
        <v>20</v>
      </c>
      <c r="C42" s="189"/>
      <c r="D42" s="14">
        <f>6290+1329.8+580+350+450+430+430+2700+2720.9+1439.1+2100+2300+7685.1+1775.14+32400+9113.35+18960</f>
        <v>91053.39</v>
      </c>
    </row>
    <row r="43" spans="1:4" ht="12.75">
      <c r="A43" s="13" t="s">
        <v>1</v>
      </c>
      <c r="B43" s="189" t="s">
        <v>12</v>
      </c>
      <c r="C43" s="189"/>
      <c r="D43" s="14">
        <f>3450+650+9694.4</f>
        <v>13794.4</v>
      </c>
    </row>
    <row r="44" spans="1:4" ht="12.75">
      <c r="A44" s="13" t="s">
        <v>5</v>
      </c>
      <c r="B44" s="189" t="s">
        <v>21</v>
      </c>
      <c r="C44" s="189"/>
      <c r="D44" s="105">
        <f>2499+1909+1968+69630.3+21240+2101.15</f>
        <v>99347.45</v>
      </c>
    </row>
    <row r="45" spans="1:4" ht="12.75">
      <c r="A45" s="13"/>
      <c r="B45" s="194" t="s">
        <v>19</v>
      </c>
      <c r="C45" s="194"/>
      <c r="D45" s="15">
        <f>SUM(D42:D44)</f>
        <v>204195.24</v>
      </c>
    </row>
    <row r="46" spans="1:4" ht="12.75">
      <c r="A46" s="191" t="s">
        <v>7</v>
      </c>
      <c r="B46" s="191"/>
      <c r="C46" s="191"/>
      <c r="D46" s="191"/>
    </row>
    <row r="47" spans="1:4" ht="12.75">
      <c r="A47" s="57" t="s">
        <v>0</v>
      </c>
      <c r="B47" s="189" t="s">
        <v>20</v>
      </c>
      <c r="C47" s="189"/>
      <c r="D47" s="14">
        <f>980+980+1390+1850+1850+350+350+1390+410+410+315+549+899+419+389+389+389+389+1360+1360+1360+1360+800+300+800+300+300+300+300+1220+380+2200+440+2055+445+900+900+300+300+239+395+1299+1299+1299+299+2500+2500+2500+2500+330+330+1159+1199+1100+1100+1699+1200+1200+1200+8750</f>
        <v>65475</v>
      </c>
    </row>
    <row r="48" spans="1:4" ht="12.75">
      <c r="A48" s="57" t="s">
        <v>1</v>
      </c>
      <c r="B48" s="189" t="s">
        <v>12</v>
      </c>
      <c r="C48" s="189"/>
      <c r="D48" s="14">
        <f>232+700+799+799+380+597.01+1665+550+597.01+1665+550</f>
        <v>8534.02</v>
      </c>
    </row>
    <row r="49" spans="1:4" ht="12.75">
      <c r="A49" s="57" t="s">
        <v>5</v>
      </c>
      <c r="B49" s="189" t="s">
        <v>21</v>
      </c>
      <c r="C49" s="189"/>
      <c r="D49" s="105">
        <f>2386.32+2633+3658.5+1950.01+1500+1500+2500+789.9+2189.9+1500+1500+1999+1999+1690+1690+1690+1690+1690+1230+1340+1340+1649+1649+8518.98</f>
        <v>50282.61</v>
      </c>
    </row>
    <row r="50" spans="1:4" ht="12.75">
      <c r="A50" s="57"/>
      <c r="B50" s="194" t="s">
        <v>19</v>
      </c>
      <c r="C50" s="194"/>
      <c r="D50" s="15">
        <f>SUM(D47:D49)</f>
        <v>124291.63</v>
      </c>
    </row>
    <row r="51" spans="1:4" ht="12.75">
      <c r="A51" s="191" t="s">
        <v>8</v>
      </c>
      <c r="B51" s="191"/>
      <c r="C51" s="191"/>
      <c r="D51" s="191"/>
    </row>
    <row r="52" spans="1:4" ht="12.75">
      <c r="A52" s="13" t="s">
        <v>0</v>
      </c>
      <c r="B52" s="189" t="s">
        <v>20</v>
      </c>
      <c r="C52" s="189"/>
      <c r="D52" s="14">
        <f>1434+1435+3056+1720+3680+3690+1144+1500+2860+1495+1246+2500+1054+2500+1267+887+2200+2500+549+428+1826.82+4999.95+3739.2+8540+199.26+2551+5800+5200+8344+2900+2460+7685.1+2937+6212+2699+4657</f>
        <v>107895.33</v>
      </c>
    </row>
    <row r="53" spans="1:4" ht="12.75">
      <c r="A53" s="13" t="s">
        <v>1</v>
      </c>
      <c r="B53" s="189" t="s">
        <v>12</v>
      </c>
      <c r="C53" s="189"/>
      <c r="D53" s="14">
        <f>1793+399+1665+21008</f>
        <v>24865</v>
      </c>
    </row>
    <row r="54" spans="1:4" ht="12.75" customHeight="1">
      <c r="A54" s="13" t="s">
        <v>5</v>
      </c>
      <c r="B54" s="189" t="s">
        <v>21</v>
      </c>
      <c r="C54" s="189"/>
      <c r="D54" s="105">
        <f>5100+4700+2020+1786+1747+1300+1800+952+1220+1960+1314+2398+4500+2464+2000+1600+3200+1600+1500+136294</f>
        <v>179455</v>
      </c>
    </row>
    <row r="55" spans="1:4" ht="13.5" customHeight="1">
      <c r="A55" s="13" t="s">
        <v>2</v>
      </c>
      <c r="B55" s="189" t="s">
        <v>24</v>
      </c>
      <c r="C55" s="189"/>
      <c r="D55" s="14">
        <v>3989</v>
      </c>
    </row>
    <row r="56" spans="1:4" ht="12.75">
      <c r="A56" s="13"/>
      <c r="B56" s="194" t="s">
        <v>19</v>
      </c>
      <c r="C56" s="194"/>
      <c r="D56" s="15">
        <f>SUM(D52:D55)</f>
        <v>316204.33</v>
      </c>
    </row>
    <row r="57" spans="1:4" ht="12.75">
      <c r="A57" s="191" t="s">
        <v>27</v>
      </c>
      <c r="B57" s="191"/>
      <c r="C57" s="191"/>
      <c r="D57" s="191"/>
    </row>
    <row r="58" spans="1:4" ht="12.75">
      <c r="A58" s="13" t="s">
        <v>0</v>
      </c>
      <c r="B58" s="190" t="s">
        <v>20</v>
      </c>
      <c r="C58" s="190"/>
      <c r="D58" s="27">
        <f>15000+3072.61+2612+6562.01+1685+2596+1620.01+2033+2370+4403+2120+3341+6822.72+2890.32+3450+16824.88+2354.48+3348+1859+1629+5624+8733+1894.2+5012.25+9380+2249+1540+1835+2200+7685.1+9400+7500+6699.99+7499+10909.96</f>
        <v>174754.52999999997</v>
      </c>
    </row>
    <row r="59" spans="1:5" ht="12.75">
      <c r="A59" s="13" t="s">
        <v>23</v>
      </c>
      <c r="B59" s="190" t="s">
        <v>33</v>
      </c>
      <c r="C59" s="190"/>
      <c r="D59" s="27">
        <v>18600.51</v>
      </c>
      <c r="E59" s="7"/>
    </row>
    <row r="60" spans="1:5" ht="12.75">
      <c r="A60" s="13" t="s">
        <v>1</v>
      </c>
      <c r="B60" s="189" t="s">
        <v>12</v>
      </c>
      <c r="C60" s="189"/>
      <c r="D60" s="27">
        <f>4530+1259+8979</f>
        <v>14768</v>
      </c>
      <c r="E60" s="7"/>
    </row>
    <row r="61" spans="1:4" ht="12.75">
      <c r="A61" s="13" t="s">
        <v>5</v>
      </c>
      <c r="B61" s="190" t="s">
        <v>21</v>
      </c>
      <c r="C61" s="190"/>
      <c r="D61" s="106">
        <f>1624+1599+2123.99+1430+1500+2175+219+310+310+4619.99+300+160+370+2497+519.99+380+864.94+1020+1943.4+1589+38325+627.3+2310.01+2612.02+266.66+266.66+1449+330+4072+38325+2070+2400</f>
        <v>118608.96</v>
      </c>
    </row>
    <row r="62" spans="1:4" ht="12.75">
      <c r="A62" s="13"/>
      <c r="B62" s="196" t="s">
        <v>19</v>
      </c>
      <c r="C62" s="196"/>
      <c r="D62" s="29">
        <f>SUM(D58:D61)</f>
        <v>326732</v>
      </c>
    </row>
    <row r="63" spans="1:4" ht="12.75">
      <c r="A63" s="191" t="s">
        <v>42</v>
      </c>
      <c r="B63" s="191"/>
      <c r="C63" s="191"/>
      <c r="D63" s="191"/>
    </row>
    <row r="64" spans="1:7" ht="12.75">
      <c r="A64" s="13" t="s">
        <v>0</v>
      </c>
      <c r="B64" s="189" t="s">
        <v>20</v>
      </c>
      <c r="C64" s="189"/>
      <c r="D64" s="14">
        <f>1938.87+1858.53+1858.53+500.01+9440+2650.88+501.76+1600+1427+593+1813+1960+1340+3095.87+24307.74+2790.87+310+680+3281.8+1842.2+385.25+499+2000+1299+389+2950+3974+1427.4+1830+4588.89+850+2900+400+1299+1550+3300+1397+1690+1694+1945+2500+2000+4564+420+1600+1600+3200+2359.56+391.88+1769.67+720.57+271.98+380+2113.81+2000+1600+1600+2399.99+7685.1+389+4048+1340.78+1325.01+1347.99+1079+1350+1550+2190+620+1999+1999+7478.4+2113.81+9999.9</f>
        <v>178164.05</v>
      </c>
      <c r="E64" s="7"/>
      <c r="F64" s="7"/>
      <c r="G64" s="7"/>
    </row>
    <row r="65" spans="1:7" ht="12.75">
      <c r="A65" s="13" t="s">
        <v>1</v>
      </c>
      <c r="B65" s="189" t="s">
        <v>12</v>
      </c>
      <c r="C65" s="189"/>
      <c r="D65" s="14">
        <f>1985+2900+319+1825.69+249.99+250+494</f>
        <v>8023.68</v>
      </c>
      <c r="E65" s="7"/>
      <c r="F65" s="6"/>
      <c r="G65" s="6"/>
    </row>
    <row r="66" spans="1:7" ht="12.75">
      <c r="A66" s="13" t="s">
        <v>5</v>
      </c>
      <c r="B66" s="189" t="s">
        <v>21</v>
      </c>
      <c r="C66" s="189"/>
      <c r="D66" s="105">
        <f>2914.99+1289.02+1800+768.99+2449+1859+1427+2249.01+2170+3133+2085+1649.01+2890+2128.77+2000+38184.86+1949.56+839+2699.99</f>
        <v>74486.2</v>
      </c>
      <c r="E66" s="7"/>
      <c r="F66" s="7"/>
      <c r="G66" s="7"/>
    </row>
    <row r="67" spans="1:7" ht="12.75">
      <c r="A67" s="13" t="s">
        <v>2</v>
      </c>
      <c r="B67" s="189" t="s">
        <v>25</v>
      </c>
      <c r="C67" s="189"/>
      <c r="D67" s="14">
        <f>6577.02+2061.18+418.2+500+249.99+1498.3+618.09+242.65+640.83</f>
        <v>12806.26</v>
      </c>
      <c r="E67" s="7"/>
      <c r="F67" s="7"/>
      <c r="G67" s="7"/>
    </row>
    <row r="68" spans="1:5" ht="12.75">
      <c r="A68" s="13"/>
      <c r="B68" s="194" t="s">
        <v>19</v>
      </c>
      <c r="C68" s="194"/>
      <c r="D68" s="15">
        <f>SUM(D64:D67)</f>
        <v>273480.19</v>
      </c>
      <c r="E68" s="7"/>
    </row>
    <row r="69" spans="1:4" ht="12.75">
      <c r="A69" s="191" t="s">
        <v>40</v>
      </c>
      <c r="B69" s="191"/>
      <c r="C69" s="191"/>
      <c r="D69" s="191"/>
    </row>
    <row r="70" spans="1:4" ht="12.75">
      <c r="A70" s="13" t="s">
        <v>0</v>
      </c>
      <c r="B70" s="190" t="s">
        <v>20</v>
      </c>
      <c r="C70" s="190"/>
      <c r="D70" s="27">
        <f>2000+1703+14072.16+885.25+7404.18+35352+3420+3450+2294+400+2446+499+2500+7500+3220+7685.1</f>
        <v>94830.69</v>
      </c>
    </row>
    <row r="71" spans="1:4" ht="12.75">
      <c r="A71" s="13" t="s">
        <v>1</v>
      </c>
      <c r="B71" s="189" t="s">
        <v>12</v>
      </c>
      <c r="C71" s="189"/>
      <c r="D71" s="27">
        <f>3450+3075</f>
        <v>6525</v>
      </c>
    </row>
    <row r="72" spans="1:4" ht="12.75">
      <c r="A72" s="13" t="s">
        <v>5</v>
      </c>
      <c r="B72" s="190" t="s">
        <v>21</v>
      </c>
      <c r="C72" s="190"/>
      <c r="D72" s="106">
        <f>2464.4+3714.9+2398+790+2300+350+2400+5280+2070+10909.96</f>
        <v>32677.26</v>
      </c>
    </row>
    <row r="73" spans="1:4" ht="12.75">
      <c r="A73" s="13"/>
      <c r="B73" s="196" t="s">
        <v>19</v>
      </c>
      <c r="C73" s="196"/>
      <c r="D73" s="29">
        <f>SUM(D70:D72)</f>
        <v>134032.95</v>
      </c>
    </row>
    <row r="74" spans="1:4" ht="12.75">
      <c r="A74" s="191" t="s">
        <v>41</v>
      </c>
      <c r="B74" s="191"/>
      <c r="C74" s="191"/>
      <c r="D74" s="191"/>
    </row>
    <row r="75" spans="1:4" ht="12.75">
      <c r="A75" s="13" t="s">
        <v>0</v>
      </c>
      <c r="B75" s="189" t="s">
        <v>20</v>
      </c>
      <c r="C75" s="189"/>
      <c r="D75" s="14">
        <f>1595+2108.12+3384.28+34381.3+1990+3499+1870+1609.97+459+3699+3200+3027+8250+1900+5222+9280+3000+600+2000+7500+3000+7685.1+2335</f>
        <v>111594.77000000002</v>
      </c>
    </row>
    <row r="76" spans="1:4" ht="12.75">
      <c r="A76" s="13" t="s">
        <v>1</v>
      </c>
      <c r="B76" s="189" t="s">
        <v>12</v>
      </c>
      <c r="C76" s="189"/>
      <c r="D76" s="14">
        <f>10000+8502.99+700+5000</f>
        <v>24202.989999999998</v>
      </c>
    </row>
    <row r="77" spans="1:4" ht="12.75">
      <c r="A77" s="13" t="s">
        <v>5</v>
      </c>
      <c r="B77" s="192" t="s">
        <v>31</v>
      </c>
      <c r="C77" s="193"/>
      <c r="D77" s="14">
        <v>2650</v>
      </c>
    </row>
    <row r="78" spans="1:4" ht="12.75">
      <c r="A78" s="13" t="s">
        <v>2</v>
      </c>
      <c r="B78" s="189" t="s">
        <v>21</v>
      </c>
      <c r="C78" s="189"/>
      <c r="D78" s="105">
        <f>1700+1800+1500+1080+2499+2436.84+2600+2070+50085.6+2000+4797+1629.75+996+4400+849</f>
        <v>80443.19</v>
      </c>
    </row>
    <row r="79" spans="1:4" ht="12.75">
      <c r="A79" s="13"/>
      <c r="B79" s="194" t="s">
        <v>19</v>
      </c>
      <c r="C79" s="194"/>
      <c r="D79" s="15">
        <f>SUM(D75:D78)</f>
        <v>218890.95</v>
      </c>
    </row>
    <row r="80" spans="1:7" ht="12.75">
      <c r="A80" s="191" t="s">
        <v>43</v>
      </c>
      <c r="B80" s="191"/>
      <c r="C80" s="191"/>
      <c r="D80" s="191"/>
      <c r="F80" s="12"/>
      <c r="G80" s="12"/>
    </row>
    <row r="81" spans="1:7" ht="12.75">
      <c r="A81" s="13" t="s">
        <v>0</v>
      </c>
      <c r="B81" s="189" t="s">
        <v>20</v>
      </c>
      <c r="C81" s="189"/>
      <c r="D81" s="14">
        <f>2814.3+13537.12+1103.21+2060+29436.24+1560+1421.01+2000+10482.85+4000+6678+3796+10110.6+7039.54+5802.18+12439.02+2000+2988.9+1160+1400+1317+2619+2599+3490+1558+2300+2000+8548.5+7685.1+7150</f>
        <v>161095.57000000004</v>
      </c>
      <c r="F81" s="9"/>
      <c r="G81" s="12"/>
    </row>
    <row r="82" spans="1:7" ht="12.75">
      <c r="A82" s="13" t="s">
        <v>1</v>
      </c>
      <c r="B82" s="189" t="s">
        <v>12</v>
      </c>
      <c r="C82" s="189"/>
      <c r="D82" s="14">
        <f>10000+8500+6765+1476</f>
        <v>26741</v>
      </c>
      <c r="F82" s="9"/>
      <c r="G82" s="12"/>
    </row>
    <row r="83" spans="1:7" ht="12.75">
      <c r="A83" s="13" t="s">
        <v>5</v>
      </c>
      <c r="B83" s="189" t="s">
        <v>21</v>
      </c>
      <c r="C83" s="189"/>
      <c r="D83" s="105">
        <f>2551.15+2257+2864.56+2403.4+1842.2+1240+1669+1300+1500+4298+2999.98+3011+2200+12000+6400+2707+5794.78+2779.8+2442+2864.56+2999+1108+799+4380+2700+2790+30000+731+963.61+3014.93+2920.02+2962.36+5698+1496.52+6053.19+8409.6+2500+2600+2850+1667.88+3098.99+17500+1463.7+1771.2+2681.4+119556+2829+2460+2139+7500+5454.98</f>
        <v>318221.81</v>
      </c>
      <c r="E83" s="7"/>
      <c r="F83" s="9"/>
      <c r="G83" s="12"/>
    </row>
    <row r="84" spans="1:7" ht="12.75">
      <c r="A84" s="13" t="s">
        <v>2</v>
      </c>
      <c r="B84" s="189" t="s">
        <v>25</v>
      </c>
      <c r="C84" s="189"/>
      <c r="D84" s="14">
        <f>20001.16</f>
        <v>20001.16</v>
      </c>
      <c r="F84" s="9"/>
      <c r="G84" s="12"/>
    </row>
    <row r="85" spans="1:7" ht="12.75">
      <c r="A85" s="13"/>
      <c r="B85" s="194" t="s">
        <v>19</v>
      </c>
      <c r="C85" s="194"/>
      <c r="D85" s="15">
        <f>SUM(D81:D84)</f>
        <v>526059.54</v>
      </c>
      <c r="F85" s="18"/>
      <c r="G85" s="12"/>
    </row>
    <row r="86" spans="1:7" ht="12.75">
      <c r="A86" s="191" t="s">
        <v>9</v>
      </c>
      <c r="B86" s="191"/>
      <c r="C86" s="191"/>
      <c r="D86" s="191"/>
      <c r="E86" s="7"/>
      <c r="F86" s="12"/>
      <c r="G86" s="12"/>
    </row>
    <row r="87" spans="1:5" ht="12.75">
      <c r="A87" s="13" t="s">
        <v>0</v>
      </c>
      <c r="B87" s="189" t="s">
        <v>20</v>
      </c>
      <c r="C87" s="189"/>
      <c r="D87" s="14">
        <f>950+3420+715+3498.01+2313.75+2650+2148.99+3450+881.02+7685.1+2650+1585.37+646.66+24159.71+4000+1630+1789.99+2987.8+1357.24+3480+50000</f>
        <v>121998.64</v>
      </c>
      <c r="E87" s="79"/>
    </row>
    <row r="88" spans="1:5" ht="12.75">
      <c r="A88" s="13" t="s">
        <v>1</v>
      </c>
      <c r="B88" s="189" t="s">
        <v>12</v>
      </c>
      <c r="C88" s="189"/>
      <c r="D88" s="14">
        <f>1968+17060</f>
        <v>19028</v>
      </c>
      <c r="E88" s="17"/>
    </row>
    <row r="89" spans="1:7" ht="12.75">
      <c r="A89" s="13" t="s">
        <v>5</v>
      </c>
      <c r="B89" s="189" t="s">
        <v>31</v>
      </c>
      <c r="C89" s="189"/>
      <c r="D89" s="14">
        <v>324280.71</v>
      </c>
      <c r="E89" s="9"/>
      <c r="F89" s="22"/>
      <c r="G89" s="7"/>
    </row>
    <row r="90" spans="1:7" ht="12.75">
      <c r="A90" s="13" t="s">
        <v>2</v>
      </c>
      <c r="B90" s="189" t="s">
        <v>26</v>
      </c>
      <c r="C90" s="189"/>
      <c r="D90" s="14">
        <f>42312+2390+3666.52</f>
        <v>48368.52</v>
      </c>
      <c r="E90" s="9"/>
      <c r="F90" s="23"/>
      <c r="G90" s="24"/>
    </row>
    <row r="91" spans="1:7" ht="12.75">
      <c r="A91" s="13" t="s">
        <v>14</v>
      </c>
      <c r="B91" s="189" t="s">
        <v>53</v>
      </c>
      <c r="C91" s="189"/>
      <c r="D91" s="14">
        <v>250000</v>
      </c>
      <c r="E91" s="124"/>
      <c r="F91" s="23"/>
      <c r="G91" s="24"/>
    </row>
    <row r="92" spans="1:5" ht="12.75">
      <c r="A92" s="13" t="s">
        <v>14</v>
      </c>
      <c r="B92" s="189" t="s">
        <v>49</v>
      </c>
      <c r="C92" s="189"/>
      <c r="D92" s="105">
        <f>1990+1550+2145+2000+1379+2381.14+1800+7414.48+380+320+1099.01+1499+645.97+4180.81+1990+3499</f>
        <v>34273.41</v>
      </c>
      <c r="E92" s="9"/>
    </row>
    <row r="93" spans="1:6" ht="12.75">
      <c r="A93" s="13"/>
      <c r="B93" s="194" t="s">
        <v>19</v>
      </c>
      <c r="C93" s="194"/>
      <c r="D93" s="15">
        <f>SUM(D87:D92)</f>
        <v>797949.2800000001</v>
      </c>
      <c r="F93" s="7"/>
    </row>
    <row r="94" spans="1:6" ht="12.75">
      <c r="A94" s="7"/>
      <c r="B94" s="7"/>
      <c r="C94" s="7"/>
      <c r="D94" s="16"/>
      <c r="F94" s="7"/>
    </row>
    <row r="95" spans="1:8" ht="12.75">
      <c r="A95" s="7"/>
      <c r="B95" s="59"/>
      <c r="C95" s="59"/>
      <c r="D95" s="59"/>
      <c r="F95" s="7"/>
      <c r="G95" s="25"/>
      <c r="H95" s="25"/>
    </row>
    <row r="96" spans="1:9" ht="12.75">
      <c r="A96" s="59" t="s">
        <v>38</v>
      </c>
      <c r="B96" s="59"/>
      <c r="C96" s="7"/>
      <c r="D96" s="59"/>
      <c r="E96" s="7"/>
      <c r="F96" s="25"/>
      <c r="G96" s="23"/>
      <c r="I96" s="232"/>
    </row>
    <row r="97" spans="1:7" ht="12.75">
      <c r="A97" s="7"/>
      <c r="B97" s="7"/>
      <c r="C97" s="7"/>
      <c r="D97" s="16"/>
      <c r="E97" s="7"/>
      <c r="F97" s="25"/>
      <c r="G97" s="23"/>
    </row>
    <row r="98" spans="1:5" ht="12.75">
      <c r="A98" s="7"/>
      <c r="B98" s="7"/>
      <c r="C98" s="7"/>
      <c r="D98" s="16"/>
      <c r="E98" s="7"/>
    </row>
    <row r="99" spans="1:5" ht="12.75">
      <c r="A99" s="186" t="s">
        <v>56</v>
      </c>
      <c r="B99" s="186" t="s">
        <v>57</v>
      </c>
      <c r="C99" s="159" t="s">
        <v>769</v>
      </c>
      <c r="D99" s="187"/>
      <c r="E99" s="7"/>
    </row>
    <row r="100" spans="1:5" ht="12.75">
      <c r="A100" s="186"/>
      <c r="B100" s="186"/>
      <c r="C100" s="159" t="s">
        <v>770</v>
      </c>
      <c r="D100" s="187"/>
      <c r="E100" s="7"/>
    </row>
    <row r="101" spans="1:5" ht="25.5">
      <c r="A101" s="160">
        <v>1</v>
      </c>
      <c r="B101" s="161" t="s">
        <v>771</v>
      </c>
      <c r="C101" s="162">
        <v>100000</v>
      </c>
      <c r="D101" s="157"/>
      <c r="E101" s="113"/>
    </row>
    <row r="102" spans="1:5" ht="12.75">
      <c r="A102" s="160">
        <v>2</v>
      </c>
      <c r="B102" s="161" t="s">
        <v>772</v>
      </c>
      <c r="C102" s="162">
        <v>10000</v>
      </c>
      <c r="D102" s="157"/>
      <c r="E102" s="113"/>
    </row>
    <row r="103" spans="1:5" ht="25.5">
      <c r="A103" s="160">
        <v>3</v>
      </c>
      <c r="B103" s="161" t="s">
        <v>773</v>
      </c>
      <c r="C103" s="162">
        <v>100000</v>
      </c>
      <c r="D103" s="157"/>
      <c r="E103" s="113"/>
    </row>
    <row r="104" spans="1:7" ht="25.5">
      <c r="A104" s="160">
        <v>4</v>
      </c>
      <c r="B104" s="161" t="s">
        <v>11</v>
      </c>
      <c r="C104" s="163">
        <f>SUM(D3:D4,D6:D12,D14:D15,D18:D19,D23:D24,D28:D33,D37:D38,D42:D43,D47:D48,D52:D53,D55,D58:D60,D64:D65,D67,D70:D71,D75:D77,D81:D82,D84,D87:D91,)</f>
        <v>6389220.8999999985</v>
      </c>
      <c r="D104" s="157"/>
      <c r="E104" s="113"/>
      <c r="F104" s="26"/>
      <c r="G104" s="5"/>
    </row>
    <row r="105" spans="1:5" ht="25.5">
      <c r="A105" s="160">
        <v>5</v>
      </c>
      <c r="B105" s="161" t="s">
        <v>13</v>
      </c>
      <c r="C105" s="163">
        <f>SUM(D5,D13,D20,D25,D34,D39,D44,D49,D54,D61,D66,D72,D78,D83,D92)</f>
        <v>1590016.89</v>
      </c>
      <c r="D105" s="157"/>
      <c r="E105" s="113"/>
    </row>
    <row r="106" spans="1:5" ht="12.75">
      <c r="A106" s="188" t="s">
        <v>774</v>
      </c>
      <c r="B106" s="188"/>
      <c r="C106" s="164">
        <f>SUM(C101:C105)</f>
        <v>8189237.789999998</v>
      </c>
      <c r="D106" s="158"/>
      <c r="E106" s="7"/>
    </row>
    <row r="107" spans="1:5" ht="12.75">
      <c r="A107" s="7"/>
      <c r="B107" s="7"/>
      <c r="C107" s="7"/>
      <c r="D107" s="16"/>
      <c r="E107" s="7"/>
    </row>
  </sheetData>
  <sheetProtection selectLockedCells="1" selectUnlockedCells="1"/>
  <mergeCells count="110">
    <mergeCell ref="C1:D1"/>
    <mergeCell ref="F9:G9"/>
    <mergeCell ref="F10:G10"/>
    <mergeCell ref="A17:D17"/>
    <mergeCell ref="G17:H17"/>
    <mergeCell ref="B18:C18"/>
    <mergeCell ref="B11:C11"/>
    <mergeCell ref="B13:C13"/>
    <mergeCell ref="F13:G13"/>
    <mergeCell ref="F16:G16"/>
    <mergeCell ref="B5:C5"/>
    <mergeCell ref="B7:C7"/>
    <mergeCell ref="A2:D2"/>
    <mergeCell ref="G2:H2"/>
    <mergeCell ref="B3:C3"/>
    <mergeCell ref="B4:C4"/>
    <mergeCell ref="B6:C6"/>
    <mergeCell ref="F3:G3"/>
    <mergeCell ref="B8:C8"/>
    <mergeCell ref="B9:C9"/>
    <mergeCell ref="B16:C16"/>
    <mergeCell ref="B10:C10"/>
    <mergeCell ref="B19:C19"/>
    <mergeCell ref="B12:C12"/>
    <mergeCell ref="B14:C14"/>
    <mergeCell ref="B15:C15"/>
    <mergeCell ref="B20:C20"/>
    <mergeCell ref="B21:C21"/>
    <mergeCell ref="A22:D22"/>
    <mergeCell ref="B23:C23"/>
    <mergeCell ref="B24:C24"/>
    <mergeCell ref="B25:C25"/>
    <mergeCell ref="B26:C26"/>
    <mergeCell ref="A27:D27"/>
    <mergeCell ref="B28:C28"/>
    <mergeCell ref="B31:C31"/>
    <mergeCell ref="B34:C34"/>
    <mergeCell ref="B29:C29"/>
    <mergeCell ref="B33:C33"/>
    <mergeCell ref="B30:C30"/>
    <mergeCell ref="B32:C32"/>
    <mergeCell ref="B48:C48"/>
    <mergeCell ref="B43:C43"/>
    <mergeCell ref="B44:C44"/>
    <mergeCell ref="B35:C35"/>
    <mergeCell ref="A36:D36"/>
    <mergeCell ref="B37:C37"/>
    <mergeCell ref="B38:C38"/>
    <mergeCell ref="B39:C39"/>
    <mergeCell ref="B40:C40"/>
    <mergeCell ref="B65:C65"/>
    <mergeCell ref="B84:C84"/>
    <mergeCell ref="B52:C52"/>
    <mergeCell ref="B53:C53"/>
    <mergeCell ref="B54:C54"/>
    <mergeCell ref="A41:D41"/>
    <mergeCell ref="B42:C42"/>
    <mergeCell ref="B45:C45"/>
    <mergeCell ref="A46:D46"/>
    <mergeCell ref="B47:C47"/>
    <mergeCell ref="A57:D57"/>
    <mergeCell ref="B58:C58"/>
    <mergeCell ref="B61:C61"/>
    <mergeCell ref="B62:C62"/>
    <mergeCell ref="B60:C60"/>
    <mergeCell ref="B59:C59"/>
    <mergeCell ref="B50:C50"/>
    <mergeCell ref="B75:C75"/>
    <mergeCell ref="B93:C93"/>
    <mergeCell ref="A80:D80"/>
    <mergeCell ref="B81:C81"/>
    <mergeCell ref="B82:C82"/>
    <mergeCell ref="B83:C83"/>
    <mergeCell ref="B79:C79"/>
    <mergeCell ref="A86:D86"/>
    <mergeCell ref="B89:C89"/>
    <mergeCell ref="B68:C68"/>
    <mergeCell ref="B66:C66"/>
    <mergeCell ref="B55:C55"/>
    <mergeCell ref="B85:C85"/>
    <mergeCell ref="F11:G11"/>
    <mergeCell ref="B71:C71"/>
    <mergeCell ref="B76:C76"/>
    <mergeCell ref="B67:C67"/>
    <mergeCell ref="B73:C73"/>
    <mergeCell ref="B49:C49"/>
    <mergeCell ref="A63:D63"/>
    <mergeCell ref="B56:C56"/>
    <mergeCell ref="B64:C64"/>
    <mergeCell ref="B91:C91"/>
    <mergeCell ref="F4:G4"/>
    <mergeCell ref="F5:G5"/>
    <mergeCell ref="F6:G6"/>
    <mergeCell ref="F7:G7"/>
    <mergeCell ref="F8:G8"/>
    <mergeCell ref="A51:D51"/>
    <mergeCell ref="B70:C70"/>
    <mergeCell ref="B72:C72"/>
    <mergeCell ref="B88:C88"/>
    <mergeCell ref="B87:C87"/>
    <mergeCell ref="B90:C90"/>
    <mergeCell ref="A69:D69"/>
    <mergeCell ref="A74:D74"/>
    <mergeCell ref="B77:C77"/>
    <mergeCell ref="B99:B100"/>
    <mergeCell ref="A99:A100"/>
    <mergeCell ref="D99:D100"/>
    <mergeCell ref="A106:B106"/>
    <mergeCell ref="B78:C78"/>
    <mergeCell ref="B92:C92"/>
  </mergeCells>
  <printOptions/>
  <pageMargins left="0.75" right="0.75" top="1" bottom="1" header="0.5118055555555555" footer="0.5118055555555555"/>
  <pageSetup horizontalDpi="300" verticalDpi="300" orientation="portrait" paperSize="9" scale="97" r:id="rId1"/>
  <rowBreaks count="1" manualBreakCount="1">
    <brk id="56" max="3" man="1"/>
  </rowBreaks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="60" zoomScaleNormal="80" zoomScalePageLayoutView="0" workbookViewId="0" topLeftCell="C1">
      <selection activeCell="O1" sqref="O1:P1"/>
    </sheetView>
  </sheetViews>
  <sheetFormatPr defaultColWidth="9.140625" defaultRowHeight="12.75"/>
  <cols>
    <col min="1" max="1" width="9.00390625" style="0" bestFit="1" customWidth="1"/>
    <col min="2" max="2" width="15.28125" style="0" customWidth="1"/>
    <col min="3" max="3" width="14.421875" style="0" customWidth="1"/>
    <col min="4" max="4" width="17.7109375" style="0" customWidth="1"/>
    <col min="5" max="5" width="20.00390625" style="0" customWidth="1"/>
    <col min="6" max="6" width="17.28125" style="0" customWidth="1"/>
    <col min="7" max="8" width="9.00390625" style="0" bestFit="1" customWidth="1"/>
    <col min="9" max="9" width="23.57421875" style="0" customWidth="1"/>
    <col min="10" max="10" width="9.00390625" style="0" bestFit="1" customWidth="1"/>
    <col min="11" max="11" width="11.00390625" style="0" customWidth="1"/>
    <col min="12" max="12" width="11.421875" style="0" customWidth="1"/>
    <col min="13" max="13" width="12.7109375" style="0" customWidth="1"/>
    <col min="14" max="14" width="21.140625" style="0" customWidth="1"/>
    <col min="15" max="15" width="24.421875" style="0" customWidth="1"/>
    <col min="16" max="16" width="26.00390625" style="0" customWidth="1"/>
  </cols>
  <sheetData>
    <row r="1" spans="15:16" ht="13.5" thickBot="1">
      <c r="O1" s="236" t="s">
        <v>998</v>
      </c>
      <c r="P1" s="236"/>
    </row>
    <row r="2" spans="1:16" ht="51.75" thickBot="1">
      <c r="A2" s="131" t="s">
        <v>56</v>
      </c>
      <c r="B2" s="61" t="s">
        <v>423</v>
      </c>
      <c r="C2" s="61" t="s">
        <v>424</v>
      </c>
      <c r="D2" s="61" t="s">
        <v>425</v>
      </c>
      <c r="E2" s="61" t="s">
        <v>426</v>
      </c>
      <c r="F2" s="61" t="s">
        <v>427</v>
      </c>
      <c r="G2" s="61" t="s">
        <v>428</v>
      </c>
      <c r="H2" s="61" t="s">
        <v>429</v>
      </c>
      <c r="I2" s="61" t="s">
        <v>430</v>
      </c>
      <c r="J2" s="61" t="s">
        <v>589</v>
      </c>
      <c r="K2" s="61" t="s">
        <v>590</v>
      </c>
      <c r="L2" s="61" t="s">
        <v>591</v>
      </c>
      <c r="M2" s="61" t="s">
        <v>592</v>
      </c>
      <c r="N2" s="61" t="s">
        <v>431</v>
      </c>
      <c r="O2" s="61" t="s">
        <v>432</v>
      </c>
      <c r="P2" s="140" t="s">
        <v>433</v>
      </c>
    </row>
    <row r="3" spans="1:16" ht="26.25" thickBot="1">
      <c r="A3" s="132">
        <v>1</v>
      </c>
      <c r="B3" s="133" t="s">
        <v>434</v>
      </c>
      <c r="C3" s="133" t="s">
        <v>435</v>
      </c>
      <c r="D3" s="133"/>
      <c r="E3" s="133" t="s">
        <v>436</v>
      </c>
      <c r="F3" s="133"/>
      <c r="G3" s="133" t="s">
        <v>437</v>
      </c>
      <c r="H3" s="133">
        <v>2004</v>
      </c>
      <c r="I3" s="133" t="s">
        <v>438</v>
      </c>
      <c r="J3" s="133" t="s">
        <v>437</v>
      </c>
      <c r="K3" s="133" t="s">
        <v>897</v>
      </c>
      <c r="L3" s="133" t="s">
        <v>437</v>
      </c>
      <c r="M3" s="133" t="s">
        <v>437</v>
      </c>
      <c r="N3" s="133" t="s">
        <v>439</v>
      </c>
      <c r="O3" s="133" t="s">
        <v>440</v>
      </c>
      <c r="P3" s="139"/>
    </row>
    <row r="4" spans="1:16" ht="26.25" thickBot="1">
      <c r="A4" s="132">
        <v>2</v>
      </c>
      <c r="B4" s="133" t="s">
        <v>441</v>
      </c>
      <c r="C4" s="133" t="s">
        <v>442</v>
      </c>
      <c r="D4" s="133"/>
      <c r="E4" s="133" t="s">
        <v>443</v>
      </c>
      <c r="F4" s="133"/>
      <c r="G4" s="133">
        <v>1</v>
      </c>
      <c r="H4" s="133">
        <v>2005</v>
      </c>
      <c r="I4" s="133" t="s">
        <v>444</v>
      </c>
      <c r="J4" s="133">
        <v>7000</v>
      </c>
      <c r="K4" s="133" t="s">
        <v>897</v>
      </c>
      <c r="L4" s="133" t="s">
        <v>897</v>
      </c>
      <c r="M4" s="133" t="s">
        <v>897</v>
      </c>
      <c r="N4" s="133" t="s">
        <v>439</v>
      </c>
      <c r="O4" s="133" t="s">
        <v>440</v>
      </c>
      <c r="P4" s="139" t="s">
        <v>889</v>
      </c>
    </row>
    <row r="5" spans="1:16" ht="26.25" thickBot="1">
      <c r="A5" s="132">
        <v>3</v>
      </c>
      <c r="B5" s="133" t="s">
        <v>445</v>
      </c>
      <c r="C5" s="133" t="s">
        <v>446</v>
      </c>
      <c r="D5" s="133" t="s">
        <v>447</v>
      </c>
      <c r="E5" s="133" t="s">
        <v>448</v>
      </c>
      <c r="F5" s="133" t="s">
        <v>449</v>
      </c>
      <c r="G5" s="133">
        <v>5</v>
      </c>
      <c r="H5" s="133">
        <v>1984</v>
      </c>
      <c r="I5" s="133" t="s">
        <v>450</v>
      </c>
      <c r="J5" s="133" t="s">
        <v>437</v>
      </c>
      <c r="K5" s="133" t="s">
        <v>897</v>
      </c>
      <c r="L5" s="133" t="s">
        <v>897</v>
      </c>
      <c r="M5" s="133" t="s">
        <v>437</v>
      </c>
      <c r="N5" s="133" t="s">
        <v>439</v>
      </c>
      <c r="O5" s="133" t="s">
        <v>440</v>
      </c>
      <c r="P5" s="139"/>
    </row>
    <row r="6" spans="1:16" ht="26.25" thickBot="1">
      <c r="A6" s="132">
        <v>4</v>
      </c>
      <c r="B6" s="133" t="s">
        <v>451</v>
      </c>
      <c r="C6" s="133" t="s">
        <v>452</v>
      </c>
      <c r="D6" s="133" t="s">
        <v>453</v>
      </c>
      <c r="E6" s="133" t="s">
        <v>454</v>
      </c>
      <c r="F6" s="133" t="s">
        <v>455</v>
      </c>
      <c r="G6" s="133">
        <v>5</v>
      </c>
      <c r="H6" s="133">
        <v>2003</v>
      </c>
      <c r="I6" s="133" t="s">
        <v>456</v>
      </c>
      <c r="J6" s="133">
        <v>6200</v>
      </c>
      <c r="K6" s="133" t="s">
        <v>897</v>
      </c>
      <c r="L6" s="133" t="s">
        <v>897</v>
      </c>
      <c r="M6" s="133" t="s">
        <v>897</v>
      </c>
      <c r="N6" s="133" t="s">
        <v>439</v>
      </c>
      <c r="O6" s="133" t="s">
        <v>457</v>
      </c>
      <c r="P6" s="139" t="s">
        <v>890</v>
      </c>
    </row>
    <row r="7" spans="1:16" ht="26.25" thickBot="1">
      <c r="A7" s="132">
        <v>5</v>
      </c>
      <c r="B7" s="133" t="s">
        <v>458</v>
      </c>
      <c r="C7" s="133" t="s">
        <v>459</v>
      </c>
      <c r="D7" s="133" t="s">
        <v>460</v>
      </c>
      <c r="E7" s="133" t="s">
        <v>461</v>
      </c>
      <c r="F7" s="133" t="s">
        <v>462</v>
      </c>
      <c r="G7" s="133">
        <v>2</v>
      </c>
      <c r="H7" s="133">
        <v>1990</v>
      </c>
      <c r="I7" s="133">
        <v>1830889</v>
      </c>
      <c r="J7" s="133" t="s">
        <v>437</v>
      </c>
      <c r="K7" s="133" t="s">
        <v>897</v>
      </c>
      <c r="L7" s="133" t="s">
        <v>897</v>
      </c>
      <c r="M7" s="133" t="s">
        <v>437</v>
      </c>
      <c r="N7" s="133" t="s">
        <v>439</v>
      </c>
      <c r="O7" s="133" t="s">
        <v>463</v>
      </c>
      <c r="P7" s="139"/>
    </row>
    <row r="8" spans="1:16" ht="13.5" customHeight="1">
      <c r="A8" s="205">
        <v>6</v>
      </c>
      <c r="B8" s="205" t="s">
        <v>464</v>
      </c>
      <c r="C8" s="205" t="s">
        <v>465</v>
      </c>
      <c r="D8" s="205" t="s">
        <v>466</v>
      </c>
      <c r="E8" s="205" t="s">
        <v>454</v>
      </c>
      <c r="F8" s="205" t="s">
        <v>467</v>
      </c>
      <c r="G8" s="205">
        <v>7</v>
      </c>
      <c r="H8" s="205">
        <v>2008</v>
      </c>
      <c r="I8" s="205" t="s">
        <v>468</v>
      </c>
      <c r="J8" s="205">
        <v>23800</v>
      </c>
      <c r="K8" s="205" t="s">
        <v>897</v>
      </c>
      <c r="L8" s="205" t="s">
        <v>897</v>
      </c>
      <c r="M8" s="205" t="s">
        <v>897</v>
      </c>
      <c r="N8" s="205" t="s">
        <v>439</v>
      </c>
      <c r="O8" s="205" t="s">
        <v>440</v>
      </c>
      <c r="P8" s="205" t="s">
        <v>890</v>
      </c>
    </row>
    <row r="9" spans="1:16" ht="14.25" customHeight="1" thickBot="1">
      <c r="A9" s="204"/>
      <c r="B9" s="204"/>
      <c r="C9" s="204"/>
      <c r="D9" s="204"/>
      <c r="E9" s="204"/>
      <c r="F9" s="204"/>
      <c r="G9" s="204"/>
      <c r="H9" s="204"/>
      <c r="I9" s="204"/>
      <c r="J9" s="206"/>
      <c r="K9" s="206"/>
      <c r="L9" s="206"/>
      <c r="M9" s="206"/>
      <c r="N9" s="204"/>
      <c r="O9" s="204"/>
      <c r="P9" s="204"/>
    </row>
    <row r="10" spans="1:16" ht="26.25" thickBot="1">
      <c r="A10" s="132">
        <v>7</v>
      </c>
      <c r="B10" s="133" t="s">
        <v>469</v>
      </c>
      <c r="C10" s="133" t="s">
        <v>470</v>
      </c>
      <c r="D10" s="133" t="s">
        <v>471</v>
      </c>
      <c r="E10" s="133" t="s">
        <v>472</v>
      </c>
      <c r="F10" s="133" t="s">
        <v>473</v>
      </c>
      <c r="G10" s="133">
        <v>0</v>
      </c>
      <c r="H10" s="133">
        <v>2007</v>
      </c>
      <c r="I10" s="134" t="s">
        <v>474</v>
      </c>
      <c r="J10" s="132" t="s">
        <v>437</v>
      </c>
      <c r="K10" s="133" t="s">
        <v>897</v>
      </c>
      <c r="L10" s="133" t="s">
        <v>437</v>
      </c>
      <c r="M10" s="133" t="s">
        <v>437</v>
      </c>
      <c r="N10" s="133" t="s">
        <v>439</v>
      </c>
      <c r="O10" s="133" t="s">
        <v>440</v>
      </c>
      <c r="P10" s="139"/>
    </row>
    <row r="11" spans="1:16" ht="26.25" thickBot="1">
      <c r="A11" s="132">
        <v>8</v>
      </c>
      <c r="B11" s="133" t="s">
        <v>441</v>
      </c>
      <c r="C11" s="133" t="s">
        <v>475</v>
      </c>
      <c r="D11" s="133" t="s">
        <v>476</v>
      </c>
      <c r="E11" s="133" t="s">
        <v>443</v>
      </c>
      <c r="F11" s="133"/>
      <c r="G11" s="133">
        <v>1</v>
      </c>
      <c r="H11" s="133">
        <v>2018</v>
      </c>
      <c r="I11" s="135" t="s">
        <v>477</v>
      </c>
      <c r="J11" s="133">
        <v>13421.57</v>
      </c>
      <c r="K11" s="133" t="s">
        <v>897</v>
      </c>
      <c r="L11" s="133" t="s">
        <v>897</v>
      </c>
      <c r="M11" s="133" t="s">
        <v>897</v>
      </c>
      <c r="N11" s="133" t="s">
        <v>439</v>
      </c>
      <c r="O11" s="133" t="s">
        <v>440</v>
      </c>
      <c r="P11" s="139" t="s">
        <v>889</v>
      </c>
    </row>
    <row r="12" spans="1:16" ht="39" thickBot="1">
      <c r="A12" s="132">
        <v>9</v>
      </c>
      <c r="B12" s="133" t="s">
        <v>478</v>
      </c>
      <c r="C12" s="133" t="s">
        <v>479</v>
      </c>
      <c r="D12" s="133"/>
      <c r="E12" s="133" t="s">
        <v>480</v>
      </c>
      <c r="F12" s="133" t="s">
        <v>481</v>
      </c>
      <c r="G12" s="133">
        <v>2</v>
      </c>
      <c r="H12" s="133">
        <v>2008</v>
      </c>
      <c r="I12" s="133" t="s">
        <v>482</v>
      </c>
      <c r="J12" s="133" t="s">
        <v>437</v>
      </c>
      <c r="K12" s="133" t="s">
        <v>897</v>
      </c>
      <c r="L12" s="133" t="s">
        <v>897</v>
      </c>
      <c r="M12" s="133" t="s">
        <v>437</v>
      </c>
      <c r="N12" s="133" t="s">
        <v>439</v>
      </c>
      <c r="O12" s="133" t="s">
        <v>483</v>
      </c>
      <c r="P12" s="139" t="s">
        <v>484</v>
      </c>
    </row>
    <row r="13" spans="1:16" ht="42.75" customHeight="1">
      <c r="A13" s="205">
        <v>10</v>
      </c>
      <c r="B13" s="205" t="s">
        <v>485</v>
      </c>
      <c r="C13" s="205" t="s">
        <v>479</v>
      </c>
      <c r="D13" s="205"/>
      <c r="E13" s="205" t="s">
        <v>486</v>
      </c>
      <c r="F13" s="205" t="s">
        <v>481</v>
      </c>
      <c r="G13" s="205">
        <v>2</v>
      </c>
      <c r="H13" s="205">
        <v>2008</v>
      </c>
      <c r="I13" s="205" t="s">
        <v>487</v>
      </c>
      <c r="J13" s="205" t="s">
        <v>437</v>
      </c>
      <c r="K13" s="205" t="s">
        <v>897</v>
      </c>
      <c r="L13" s="205" t="s">
        <v>897</v>
      </c>
      <c r="M13" s="205" t="s">
        <v>437</v>
      </c>
      <c r="N13" s="205" t="s">
        <v>439</v>
      </c>
      <c r="O13" s="205" t="s">
        <v>483</v>
      </c>
      <c r="P13" s="205" t="s">
        <v>484</v>
      </c>
    </row>
    <row r="14" spans="1:16" ht="14.25" customHeight="1" thickBot="1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6"/>
      <c r="L14" s="206"/>
      <c r="M14" s="204"/>
      <c r="N14" s="206"/>
      <c r="O14" s="206"/>
      <c r="P14" s="206"/>
    </row>
    <row r="15" spans="1:16" ht="26.25" thickBot="1">
      <c r="A15" s="132">
        <v>11</v>
      </c>
      <c r="B15" s="133" t="s">
        <v>488</v>
      </c>
      <c r="C15" s="133" t="s">
        <v>489</v>
      </c>
      <c r="D15" s="133" t="s">
        <v>490</v>
      </c>
      <c r="E15" s="133" t="s">
        <v>454</v>
      </c>
      <c r="F15" s="133" t="s">
        <v>491</v>
      </c>
      <c r="G15" s="133">
        <v>5</v>
      </c>
      <c r="H15" s="133">
        <v>2001</v>
      </c>
      <c r="I15" s="133" t="s">
        <v>492</v>
      </c>
      <c r="J15" s="133">
        <v>6000</v>
      </c>
      <c r="K15" s="133" t="s">
        <v>897</v>
      </c>
      <c r="L15" s="133" t="s">
        <v>897</v>
      </c>
      <c r="M15" s="133" t="s">
        <v>897</v>
      </c>
      <c r="N15" s="133" t="s">
        <v>439</v>
      </c>
      <c r="O15" s="133" t="s">
        <v>493</v>
      </c>
      <c r="P15" s="139" t="s">
        <v>889</v>
      </c>
    </row>
    <row r="16" spans="1:20" ht="26.25" thickBot="1">
      <c r="A16" s="132">
        <v>12</v>
      </c>
      <c r="B16" s="133" t="s">
        <v>494</v>
      </c>
      <c r="C16" s="133" t="s">
        <v>495</v>
      </c>
      <c r="D16" s="133" t="s">
        <v>496</v>
      </c>
      <c r="E16" s="133" t="s">
        <v>497</v>
      </c>
      <c r="F16" s="133" t="s">
        <v>498</v>
      </c>
      <c r="G16" s="133">
        <v>9</v>
      </c>
      <c r="H16" s="133">
        <v>2017</v>
      </c>
      <c r="I16" s="133" t="s">
        <v>499</v>
      </c>
      <c r="J16" s="133">
        <v>73200</v>
      </c>
      <c r="K16" s="133" t="s">
        <v>897</v>
      </c>
      <c r="L16" s="133" t="s">
        <v>897</v>
      </c>
      <c r="M16" s="133" t="s">
        <v>897</v>
      </c>
      <c r="N16" s="133" t="s">
        <v>439</v>
      </c>
      <c r="O16" s="133" t="s">
        <v>439</v>
      </c>
      <c r="P16" s="139" t="s">
        <v>891</v>
      </c>
      <c r="R16" s="84"/>
      <c r="S16" s="84"/>
      <c r="T16" s="84"/>
    </row>
    <row r="17" spans="1:20" ht="26.25" thickBot="1">
      <c r="A17" s="132">
        <v>13</v>
      </c>
      <c r="B17" s="133" t="s">
        <v>500</v>
      </c>
      <c r="C17" s="133" t="s">
        <v>501</v>
      </c>
      <c r="D17" s="133" t="s">
        <v>502</v>
      </c>
      <c r="E17" s="133" t="s">
        <v>503</v>
      </c>
      <c r="F17" s="133" t="s">
        <v>504</v>
      </c>
      <c r="G17" s="133">
        <v>20</v>
      </c>
      <c r="H17" s="133">
        <v>2008</v>
      </c>
      <c r="I17" s="133" t="s">
        <v>505</v>
      </c>
      <c r="J17" s="136">
        <v>84000</v>
      </c>
      <c r="K17" s="133" t="s">
        <v>897</v>
      </c>
      <c r="L17" s="133" t="s">
        <v>897</v>
      </c>
      <c r="M17" s="133" t="s">
        <v>897</v>
      </c>
      <c r="N17" s="133" t="s">
        <v>439</v>
      </c>
      <c r="O17" s="133" t="s">
        <v>506</v>
      </c>
      <c r="P17" s="139" t="s">
        <v>890</v>
      </c>
      <c r="R17" s="82"/>
      <c r="S17" s="82"/>
      <c r="T17" s="83"/>
    </row>
    <row r="18" spans="1:20" ht="26.25" thickBot="1">
      <c r="A18" s="132">
        <v>14</v>
      </c>
      <c r="B18" s="133" t="s">
        <v>507</v>
      </c>
      <c r="C18" s="133" t="s">
        <v>508</v>
      </c>
      <c r="D18" s="133" t="s">
        <v>509</v>
      </c>
      <c r="E18" s="133" t="s">
        <v>497</v>
      </c>
      <c r="F18" s="133" t="s">
        <v>467</v>
      </c>
      <c r="G18" s="133">
        <v>9</v>
      </c>
      <c r="H18" s="133">
        <v>2014</v>
      </c>
      <c r="I18" s="133" t="s">
        <v>510</v>
      </c>
      <c r="J18" s="133">
        <v>42000</v>
      </c>
      <c r="K18" s="133" t="s">
        <v>897</v>
      </c>
      <c r="L18" s="133" t="s">
        <v>897</v>
      </c>
      <c r="M18" s="133" t="s">
        <v>897</v>
      </c>
      <c r="N18" s="133" t="s">
        <v>439</v>
      </c>
      <c r="O18" s="133" t="s">
        <v>10</v>
      </c>
      <c r="P18" s="141" t="s">
        <v>892</v>
      </c>
      <c r="R18" s="82"/>
      <c r="S18" s="82"/>
      <c r="T18" s="83"/>
    </row>
    <row r="19" spans="1:20" ht="26.25" thickBot="1">
      <c r="A19" s="132">
        <v>15</v>
      </c>
      <c r="B19" s="133" t="s">
        <v>511</v>
      </c>
      <c r="C19" s="133" t="s">
        <v>512</v>
      </c>
      <c r="D19" s="133" t="s">
        <v>513</v>
      </c>
      <c r="E19" s="133" t="s">
        <v>514</v>
      </c>
      <c r="F19" s="133" t="s">
        <v>437</v>
      </c>
      <c r="G19" s="133" t="s">
        <v>437</v>
      </c>
      <c r="H19" s="133">
        <v>2014</v>
      </c>
      <c r="I19" s="133" t="s">
        <v>515</v>
      </c>
      <c r="J19" s="133">
        <v>1600</v>
      </c>
      <c r="K19" s="133" t="s">
        <v>897</v>
      </c>
      <c r="L19" s="133" t="s">
        <v>437</v>
      </c>
      <c r="M19" s="133" t="s">
        <v>897</v>
      </c>
      <c r="N19" s="133" t="s">
        <v>516</v>
      </c>
      <c r="O19" s="133" t="s">
        <v>516</v>
      </c>
      <c r="P19" s="139"/>
      <c r="R19" s="82"/>
      <c r="S19" s="82"/>
      <c r="T19" s="83"/>
    </row>
    <row r="20" spans="1:20" ht="26.25" customHeight="1">
      <c r="A20" s="205">
        <v>16</v>
      </c>
      <c r="B20" s="205" t="s">
        <v>517</v>
      </c>
      <c r="C20" s="205" t="s">
        <v>518</v>
      </c>
      <c r="D20" s="205" t="s">
        <v>519</v>
      </c>
      <c r="E20" s="205" t="s">
        <v>520</v>
      </c>
      <c r="F20" s="205" t="s">
        <v>521</v>
      </c>
      <c r="G20" s="205">
        <v>9</v>
      </c>
      <c r="H20" s="205">
        <v>2004</v>
      </c>
      <c r="I20" s="205" t="s">
        <v>522</v>
      </c>
      <c r="J20" s="205">
        <v>12200</v>
      </c>
      <c r="K20" s="205" t="s">
        <v>897</v>
      </c>
      <c r="L20" s="205" t="s">
        <v>897</v>
      </c>
      <c r="M20" s="205" t="s">
        <v>897</v>
      </c>
      <c r="N20" s="205" t="s">
        <v>439</v>
      </c>
      <c r="O20" s="205" t="s">
        <v>10</v>
      </c>
      <c r="P20" s="205" t="s">
        <v>893</v>
      </c>
      <c r="R20" s="84"/>
      <c r="S20" s="84"/>
      <c r="T20" s="84"/>
    </row>
    <row r="21" spans="1:16" ht="13.5" thickBot="1">
      <c r="A21" s="204"/>
      <c r="B21" s="204"/>
      <c r="C21" s="204"/>
      <c r="D21" s="204"/>
      <c r="E21" s="206"/>
      <c r="F21" s="204"/>
      <c r="G21" s="204"/>
      <c r="H21" s="204"/>
      <c r="I21" s="204"/>
      <c r="J21" s="204"/>
      <c r="K21" s="206"/>
      <c r="L21" s="206"/>
      <c r="M21" s="206"/>
      <c r="N21" s="204"/>
      <c r="O21" s="204"/>
      <c r="P21" s="204"/>
    </row>
    <row r="22" spans="1:16" ht="26.25" thickBot="1">
      <c r="A22" s="132">
        <v>17</v>
      </c>
      <c r="B22" s="133" t="s">
        <v>523</v>
      </c>
      <c r="C22" s="133" t="s">
        <v>518</v>
      </c>
      <c r="D22" s="133" t="s">
        <v>524</v>
      </c>
      <c r="E22" s="133" t="s">
        <v>454</v>
      </c>
      <c r="F22" s="133" t="s">
        <v>525</v>
      </c>
      <c r="G22" s="133">
        <v>9</v>
      </c>
      <c r="H22" s="133">
        <v>2014</v>
      </c>
      <c r="I22" s="133" t="s">
        <v>526</v>
      </c>
      <c r="J22" s="133">
        <v>39700</v>
      </c>
      <c r="K22" s="133" t="s">
        <v>897</v>
      </c>
      <c r="L22" s="133" t="s">
        <v>897</v>
      </c>
      <c r="M22" s="133" t="s">
        <v>897</v>
      </c>
      <c r="N22" s="133" t="s">
        <v>439</v>
      </c>
      <c r="O22" s="133" t="s">
        <v>10</v>
      </c>
      <c r="P22" s="139" t="s">
        <v>894</v>
      </c>
    </row>
    <row r="23" spans="1:16" ht="26.25" thickBot="1">
      <c r="A23" s="132">
        <v>18</v>
      </c>
      <c r="B23" s="133" t="s">
        <v>527</v>
      </c>
      <c r="C23" s="133" t="s">
        <v>528</v>
      </c>
      <c r="D23" s="133" t="s">
        <v>529</v>
      </c>
      <c r="E23" s="133" t="s">
        <v>530</v>
      </c>
      <c r="F23" s="133" t="s">
        <v>531</v>
      </c>
      <c r="G23" s="133">
        <v>6</v>
      </c>
      <c r="H23" s="133">
        <v>1974</v>
      </c>
      <c r="I23" s="133">
        <v>35811610501632</v>
      </c>
      <c r="J23" s="133" t="s">
        <v>437</v>
      </c>
      <c r="K23" s="133" t="s">
        <v>897</v>
      </c>
      <c r="L23" s="133" t="s">
        <v>897</v>
      </c>
      <c r="M23" s="133" t="s">
        <v>437</v>
      </c>
      <c r="N23" s="133" t="s">
        <v>439</v>
      </c>
      <c r="O23" s="133" t="s">
        <v>10</v>
      </c>
      <c r="P23" s="139" t="s">
        <v>532</v>
      </c>
    </row>
    <row r="24" spans="1:20" ht="26.25" thickBot="1">
      <c r="A24" s="132">
        <v>19</v>
      </c>
      <c r="B24" s="133" t="s">
        <v>533</v>
      </c>
      <c r="C24" s="133" t="s">
        <v>534</v>
      </c>
      <c r="D24" s="133" t="s">
        <v>535</v>
      </c>
      <c r="E24" s="133" t="s">
        <v>503</v>
      </c>
      <c r="F24" s="133" t="s">
        <v>536</v>
      </c>
      <c r="G24" s="133">
        <v>43</v>
      </c>
      <c r="H24" s="133">
        <v>2003</v>
      </c>
      <c r="I24" s="133" t="s">
        <v>537</v>
      </c>
      <c r="J24" s="133">
        <v>10700</v>
      </c>
      <c r="K24" s="133" t="s">
        <v>897</v>
      </c>
      <c r="L24" s="133" t="s">
        <v>897</v>
      </c>
      <c r="M24" s="133" t="s">
        <v>897</v>
      </c>
      <c r="N24" s="133" t="s">
        <v>439</v>
      </c>
      <c r="O24" s="133" t="s">
        <v>10</v>
      </c>
      <c r="P24" s="139" t="s">
        <v>890</v>
      </c>
      <c r="R24" s="82"/>
      <c r="S24" s="82"/>
      <c r="T24" s="83"/>
    </row>
    <row r="25" spans="1:20" ht="26.25" thickBot="1">
      <c r="A25" s="132">
        <v>20</v>
      </c>
      <c r="B25" s="133" t="s">
        <v>538</v>
      </c>
      <c r="C25" s="133" t="s">
        <v>539</v>
      </c>
      <c r="D25" s="133">
        <v>352417</v>
      </c>
      <c r="E25" s="133" t="s">
        <v>530</v>
      </c>
      <c r="F25" s="133" t="s">
        <v>540</v>
      </c>
      <c r="G25" s="133">
        <v>6</v>
      </c>
      <c r="H25" s="133">
        <v>1999</v>
      </c>
      <c r="I25" s="133" t="s">
        <v>541</v>
      </c>
      <c r="J25" s="133" t="s">
        <v>437</v>
      </c>
      <c r="K25" s="133" t="s">
        <v>897</v>
      </c>
      <c r="L25" s="133" t="s">
        <v>897</v>
      </c>
      <c r="M25" s="133" t="s">
        <v>437</v>
      </c>
      <c r="N25" s="133" t="s">
        <v>439</v>
      </c>
      <c r="O25" s="133" t="s">
        <v>10</v>
      </c>
      <c r="P25" s="139" t="s">
        <v>542</v>
      </c>
      <c r="R25" s="82"/>
      <c r="S25" s="82"/>
      <c r="T25" s="83"/>
    </row>
    <row r="26" spans="1:20" ht="26.25" thickBot="1">
      <c r="A26" s="132">
        <v>21</v>
      </c>
      <c r="B26" s="133" t="s">
        <v>543</v>
      </c>
      <c r="C26" s="133" t="s">
        <v>544</v>
      </c>
      <c r="D26" s="133" t="s">
        <v>545</v>
      </c>
      <c r="E26" s="133" t="s">
        <v>546</v>
      </c>
      <c r="F26" s="133" t="s">
        <v>547</v>
      </c>
      <c r="G26" s="133">
        <v>6</v>
      </c>
      <c r="H26" s="133">
        <v>1979</v>
      </c>
      <c r="I26" s="133">
        <v>4900050148</v>
      </c>
      <c r="J26" s="133" t="s">
        <v>437</v>
      </c>
      <c r="K26" s="133" t="s">
        <v>897</v>
      </c>
      <c r="L26" s="133" t="s">
        <v>897</v>
      </c>
      <c r="M26" s="133" t="s">
        <v>437</v>
      </c>
      <c r="N26" s="133" t="s">
        <v>439</v>
      </c>
      <c r="O26" s="133" t="s">
        <v>10</v>
      </c>
      <c r="P26" s="139" t="s">
        <v>548</v>
      </c>
      <c r="R26" s="82"/>
      <c r="S26" s="82"/>
      <c r="T26" s="83"/>
    </row>
    <row r="27" spans="1:20" ht="13.5" customHeight="1">
      <c r="A27" s="205">
        <v>22</v>
      </c>
      <c r="B27" s="205" t="s">
        <v>549</v>
      </c>
      <c r="C27" s="205" t="s">
        <v>550</v>
      </c>
      <c r="D27" s="205" t="s">
        <v>551</v>
      </c>
      <c r="E27" s="205" t="s">
        <v>546</v>
      </c>
      <c r="F27" s="205" t="s">
        <v>552</v>
      </c>
      <c r="G27" s="205">
        <v>9</v>
      </c>
      <c r="H27" s="205">
        <v>1986</v>
      </c>
      <c r="I27" s="205">
        <v>31035010660071</v>
      </c>
      <c r="J27" s="205" t="s">
        <v>437</v>
      </c>
      <c r="K27" s="138"/>
      <c r="L27" s="138"/>
      <c r="M27" s="205" t="s">
        <v>437</v>
      </c>
      <c r="N27" s="205" t="s">
        <v>439</v>
      </c>
      <c r="O27" s="205" t="s">
        <v>10</v>
      </c>
      <c r="P27" s="205" t="s">
        <v>553</v>
      </c>
      <c r="R27" s="82"/>
      <c r="S27" s="82"/>
      <c r="T27" s="83"/>
    </row>
    <row r="28" spans="1:20" ht="26.25" thickBot="1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137" t="s">
        <v>897</v>
      </c>
      <c r="L28" s="137" t="s">
        <v>897</v>
      </c>
      <c r="M28" s="204"/>
      <c r="N28" s="206"/>
      <c r="O28" s="206"/>
      <c r="P28" s="206"/>
      <c r="R28" s="82"/>
      <c r="S28" s="82"/>
      <c r="T28" s="83"/>
    </row>
    <row r="29" spans="1:20" ht="15.75" customHeight="1">
      <c r="A29" s="205">
        <v>23</v>
      </c>
      <c r="B29" s="205" t="s">
        <v>554</v>
      </c>
      <c r="C29" s="205" t="s">
        <v>555</v>
      </c>
      <c r="D29" s="205" t="s">
        <v>556</v>
      </c>
      <c r="E29" s="205" t="s">
        <v>503</v>
      </c>
      <c r="F29" s="205" t="s">
        <v>557</v>
      </c>
      <c r="G29" s="205">
        <v>20</v>
      </c>
      <c r="H29" s="205">
        <v>2013</v>
      </c>
      <c r="I29" s="205" t="s">
        <v>558</v>
      </c>
      <c r="J29" s="205">
        <v>81000</v>
      </c>
      <c r="K29" s="203" t="s">
        <v>897</v>
      </c>
      <c r="L29" s="203" t="s">
        <v>897</v>
      </c>
      <c r="M29" s="205" t="s">
        <v>897</v>
      </c>
      <c r="N29" s="203" t="s">
        <v>439</v>
      </c>
      <c r="O29" s="203" t="s">
        <v>10</v>
      </c>
      <c r="P29" s="203" t="s">
        <v>895</v>
      </c>
      <c r="R29" s="82"/>
      <c r="S29" s="82"/>
      <c r="T29" s="83"/>
    </row>
    <row r="30" spans="1:20" ht="14.25" customHeight="1" thickBot="1">
      <c r="A30" s="204"/>
      <c r="B30" s="204"/>
      <c r="C30" s="204"/>
      <c r="D30" s="204"/>
      <c r="E30" s="204"/>
      <c r="F30" s="204"/>
      <c r="G30" s="204"/>
      <c r="H30" s="204"/>
      <c r="I30" s="204"/>
      <c r="J30" s="206"/>
      <c r="K30" s="206"/>
      <c r="L30" s="206"/>
      <c r="M30" s="206"/>
      <c r="N30" s="204"/>
      <c r="O30" s="204"/>
      <c r="P30" s="204"/>
      <c r="R30" s="82"/>
      <c r="S30" s="82"/>
      <c r="T30" s="83"/>
    </row>
    <row r="31" spans="1:20" ht="26.25" thickBot="1">
      <c r="A31" s="132">
        <v>24</v>
      </c>
      <c r="B31" s="133" t="s">
        <v>559</v>
      </c>
      <c r="C31" s="133" t="s">
        <v>560</v>
      </c>
      <c r="D31" s="133" t="s">
        <v>561</v>
      </c>
      <c r="E31" s="133" t="s">
        <v>448</v>
      </c>
      <c r="F31" s="133" t="s">
        <v>562</v>
      </c>
      <c r="G31" s="133">
        <v>6</v>
      </c>
      <c r="H31" s="133">
        <v>2013</v>
      </c>
      <c r="I31" s="133" t="s">
        <v>563</v>
      </c>
      <c r="J31" s="133" t="s">
        <v>437</v>
      </c>
      <c r="K31" s="133" t="s">
        <v>897</v>
      </c>
      <c r="L31" s="133" t="s">
        <v>897</v>
      </c>
      <c r="M31" s="133" t="s">
        <v>437</v>
      </c>
      <c r="N31" s="133" t="s">
        <v>439</v>
      </c>
      <c r="O31" s="133" t="s">
        <v>10</v>
      </c>
      <c r="P31" s="139" t="s">
        <v>564</v>
      </c>
      <c r="R31" s="82"/>
      <c r="S31" s="82"/>
      <c r="T31" s="83"/>
    </row>
    <row r="32" spans="1:20" ht="26.25" thickBot="1">
      <c r="A32" s="132">
        <v>25</v>
      </c>
      <c r="B32" s="133" t="s">
        <v>99</v>
      </c>
      <c r="C32" s="133" t="s">
        <v>565</v>
      </c>
      <c r="D32" s="133"/>
      <c r="E32" s="133" t="s">
        <v>566</v>
      </c>
      <c r="F32" s="133"/>
      <c r="G32" s="133">
        <v>1</v>
      </c>
      <c r="H32" s="133"/>
      <c r="I32" s="133" t="s">
        <v>567</v>
      </c>
      <c r="J32" s="133" t="s">
        <v>437</v>
      </c>
      <c r="K32" s="133" t="s">
        <v>897</v>
      </c>
      <c r="L32" s="133" t="s">
        <v>897</v>
      </c>
      <c r="M32" s="133" t="s">
        <v>437</v>
      </c>
      <c r="N32" s="133" t="s">
        <v>439</v>
      </c>
      <c r="O32" s="133" t="s">
        <v>10</v>
      </c>
      <c r="P32" s="139"/>
      <c r="R32" s="82"/>
      <c r="S32" s="82"/>
      <c r="T32" s="83"/>
    </row>
    <row r="33" spans="1:20" ht="26.25" thickBot="1">
      <c r="A33" s="132">
        <v>26</v>
      </c>
      <c r="B33" s="133" t="s">
        <v>568</v>
      </c>
      <c r="C33" s="133" t="s">
        <v>569</v>
      </c>
      <c r="D33" s="133"/>
      <c r="E33" s="133" t="s">
        <v>566</v>
      </c>
      <c r="F33" s="133"/>
      <c r="G33" s="133">
        <v>1</v>
      </c>
      <c r="H33" s="133"/>
      <c r="I33" s="133" t="s">
        <v>570</v>
      </c>
      <c r="J33" s="133" t="s">
        <v>437</v>
      </c>
      <c r="K33" s="133" t="s">
        <v>897</v>
      </c>
      <c r="L33" s="133" t="s">
        <v>897</v>
      </c>
      <c r="M33" s="133" t="s">
        <v>437</v>
      </c>
      <c r="N33" s="133" t="s">
        <v>439</v>
      </c>
      <c r="O33" s="133" t="s">
        <v>10</v>
      </c>
      <c r="P33" s="139"/>
      <c r="R33" s="84"/>
      <c r="S33" s="84"/>
      <c r="T33" s="84"/>
    </row>
    <row r="34" spans="1:20" ht="26.25" thickBot="1">
      <c r="A34" s="132">
        <v>27</v>
      </c>
      <c r="B34" s="133" t="s">
        <v>571</v>
      </c>
      <c r="C34" s="133" t="s">
        <v>465</v>
      </c>
      <c r="D34" s="133" t="s">
        <v>466</v>
      </c>
      <c r="E34" s="133" t="s">
        <v>454</v>
      </c>
      <c r="F34" s="133" t="s">
        <v>498</v>
      </c>
      <c r="G34" s="133">
        <v>5</v>
      </c>
      <c r="H34" s="133">
        <v>2017</v>
      </c>
      <c r="I34" s="133" t="s">
        <v>572</v>
      </c>
      <c r="J34" s="133">
        <v>66600</v>
      </c>
      <c r="K34" s="133" t="s">
        <v>897</v>
      </c>
      <c r="L34" s="133" t="s">
        <v>897</v>
      </c>
      <c r="M34" s="133" t="s">
        <v>897</v>
      </c>
      <c r="N34" s="133" t="s">
        <v>439</v>
      </c>
      <c r="O34" s="133" t="s">
        <v>439</v>
      </c>
      <c r="P34" s="139"/>
      <c r="R34" s="84"/>
      <c r="S34" s="84"/>
      <c r="T34" s="84"/>
    </row>
    <row r="35" spans="1:20" ht="26.25" thickBot="1">
      <c r="A35" s="132">
        <v>28</v>
      </c>
      <c r="B35" s="133" t="s">
        <v>573</v>
      </c>
      <c r="C35" s="133" t="s">
        <v>501</v>
      </c>
      <c r="D35" s="133" t="s">
        <v>574</v>
      </c>
      <c r="E35" s="133" t="s">
        <v>546</v>
      </c>
      <c r="F35" s="133" t="s">
        <v>575</v>
      </c>
      <c r="G35" s="133">
        <v>7</v>
      </c>
      <c r="H35" s="133">
        <v>1992</v>
      </c>
      <c r="I35" s="133" t="s">
        <v>576</v>
      </c>
      <c r="J35" s="133" t="s">
        <v>437</v>
      </c>
      <c r="K35" s="133" t="s">
        <v>897</v>
      </c>
      <c r="L35" s="133" t="s">
        <v>897</v>
      </c>
      <c r="M35" s="133" t="s">
        <v>437</v>
      </c>
      <c r="N35" s="133" t="s">
        <v>439</v>
      </c>
      <c r="O35" s="133" t="s">
        <v>439</v>
      </c>
      <c r="P35" s="139" t="s">
        <v>577</v>
      </c>
      <c r="R35" s="84"/>
      <c r="S35" s="84"/>
      <c r="T35" s="84"/>
    </row>
    <row r="36" spans="1:20" ht="26.25" thickBot="1">
      <c r="A36" s="132">
        <v>29</v>
      </c>
      <c r="B36" s="133" t="s">
        <v>568</v>
      </c>
      <c r="C36" s="133" t="s">
        <v>578</v>
      </c>
      <c r="D36" s="133" t="s">
        <v>579</v>
      </c>
      <c r="E36" s="133" t="s">
        <v>580</v>
      </c>
      <c r="F36" s="133"/>
      <c r="G36" s="133">
        <v>1</v>
      </c>
      <c r="H36" s="133">
        <v>2017</v>
      </c>
      <c r="I36" s="133" t="s">
        <v>581</v>
      </c>
      <c r="J36" s="133" t="s">
        <v>437</v>
      </c>
      <c r="K36" s="133" t="s">
        <v>897</v>
      </c>
      <c r="L36" s="133" t="s">
        <v>897</v>
      </c>
      <c r="M36" s="133" t="s">
        <v>897</v>
      </c>
      <c r="N36" s="133" t="s">
        <v>439</v>
      </c>
      <c r="O36" s="133" t="s">
        <v>10</v>
      </c>
      <c r="P36" s="139"/>
      <c r="R36" s="84"/>
      <c r="S36" s="84"/>
      <c r="T36" s="84"/>
    </row>
    <row r="37" spans="1:20" ht="26.25" thickBot="1">
      <c r="A37" s="132">
        <v>30</v>
      </c>
      <c r="B37" s="133" t="s">
        <v>582</v>
      </c>
      <c r="C37" s="133" t="s">
        <v>583</v>
      </c>
      <c r="D37" s="133" t="s">
        <v>584</v>
      </c>
      <c r="E37" s="133" t="s">
        <v>585</v>
      </c>
      <c r="F37" s="133" t="s">
        <v>586</v>
      </c>
      <c r="G37" s="133">
        <v>6</v>
      </c>
      <c r="H37" s="133">
        <v>2019</v>
      </c>
      <c r="I37" s="133" t="s">
        <v>587</v>
      </c>
      <c r="J37" s="133" t="s">
        <v>437</v>
      </c>
      <c r="K37" s="133" t="s">
        <v>897</v>
      </c>
      <c r="L37" s="133" t="s">
        <v>897</v>
      </c>
      <c r="M37" s="133" t="s">
        <v>437</v>
      </c>
      <c r="N37" s="133" t="s">
        <v>439</v>
      </c>
      <c r="O37" s="133" t="s">
        <v>588</v>
      </c>
      <c r="P37" s="141"/>
      <c r="R37" s="85"/>
      <c r="S37" s="82"/>
      <c r="T37" s="83"/>
    </row>
    <row r="39" ht="15">
      <c r="B39" s="125" t="s">
        <v>782</v>
      </c>
    </row>
  </sheetData>
  <sheetProtection/>
  <mergeCells count="79">
    <mergeCell ref="O1:P1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9:G30"/>
    <mergeCell ref="H29:H30"/>
    <mergeCell ref="O29:O30"/>
    <mergeCell ref="P29:P30"/>
    <mergeCell ref="I29:I30"/>
    <mergeCell ref="J29:J30"/>
    <mergeCell ref="K29:K30"/>
    <mergeCell ref="L29:L30"/>
    <mergeCell ref="M29:M30"/>
    <mergeCell ref="N29:N30"/>
  </mergeCells>
  <printOptions/>
  <pageMargins left="0.31496062992125984" right="0.11811023622047245" top="0.7480314960629921" bottom="0.7480314960629921" header="0.31496062992125984" footer="0.31496062992125984"/>
  <pageSetup orientation="landscape" paperSize="9" scale="58" r:id="rId1"/>
  <rowBreaks count="1" manualBreakCount="1">
    <brk id="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zoomScalePageLayoutView="0" workbookViewId="0" topLeftCell="A1">
      <selection activeCell="H1" sqref="H1:I1"/>
    </sheetView>
  </sheetViews>
  <sheetFormatPr defaultColWidth="9.140625" defaultRowHeight="12.75"/>
  <cols>
    <col min="1" max="1" width="25.28125" style="0" customWidth="1"/>
    <col min="2" max="2" width="14.8515625" style="0" customWidth="1"/>
    <col min="3" max="3" width="13.57421875" style="0" customWidth="1"/>
    <col min="4" max="4" width="18.140625" style="0" customWidth="1"/>
    <col min="5" max="5" width="18.28125" style="0" customWidth="1"/>
    <col min="6" max="6" width="17.140625" style="0" customWidth="1"/>
    <col min="7" max="7" width="17.00390625" style="0" customWidth="1"/>
    <col min="8" max="8" width="16.421875" style="0" customWidth="1"/>
    <col min="9" max="9" width="20.8515625" style="0" customWidth="1"/>
  </cols>
  <sheetData>
    <row r="1" spans="8:9" ht="13.5" thickBot="1">
      <c r="H1" s="236" t="s">
        <v>997</v>
      </c>
      <c r="I1" s="236"/>
    </row>
    <row r="2" spans="1:9" ht="18" thickBot="1" thickTop="1">
      <c r="A2" s="117" t="s">
        <v>690</v>
      </c>
      <c r="B2" s="207" t="s">
        <v>691</v>
      </c>
      <c r="C2" s="208"/>
      <c r="D2" s="207" t="s">
        <v>692</v>
      </c>
      <c r="E2" s="208"/>
      <c r="F2" s="207" t="s">
        <v>693</v>
      </c>
      <c r="G2" s="208"/>
      <c r="H2" s="207" t="s">
        <v>886</v>
      </c>
      <c r="I2" s="208"/>
    </row>
    <row r="3" spans="1:9" ht="18" thickBot="1" thickTop="1">
      <c r="A3" s="118"/>
      <c r="B3" s="119" t="s">
        <v>694</v>
      </c>
      <c r="C3" s="119" t="s">
        <v>695</v>
      </c>
      <c r="D3" s="119" t="s">
        <v>694</v>
      </c>
      <c r="E3" s="119" t="s">
        <v>695</v>
      </c>
      <c r="F3" s="119" t="s">
        <v>694</v>
      </c>
      <c r="G3" s="119" t="s">
        <v>695</v>
      </c>
      <c r="H3" s="119" t="s">
        <v>694</v>
      </c>
      <c r="I3" s="119" t="s">
        <v>695</v>
      </c>
    </row>
    <row r="4" spans="1:9" ht="14.25" customHeight="1" thickTop="1">
      <c r="A4" s="209" t="s">
        <v>696</v>
      </c>
      <c r="B4" s="211">
        <f>3299+758.98+4237.04+1399.02+295.2+271.22+651.34+599+617.37</f>
        <v>12128.170000000002</v>
      </c>
      <c r="C4" s="213">
        <v>9</v>
      </c>
      <c r="D4" s="211">
        <f>1914.01+2061.21+1700+700+4272.75+7263.23</f>
        <v>17911.2</v>
      </c>
      <c r="E4" s="213">
        <v>6</v>
      </c>
      <c r="F4" s="211">
        <f>8096.7+1626.36+1566+240+2779.7+3500+300+1531.95</f>
        <v>19640.71</v>
      </c>
      <c r="G4" s="213">
        <v>8</v>
      </c>
      <c r="H4" s="211">
        <f>970.69+2052+2403.16</f>
        <v>5425.85</v>
      </c>
      <c r="I4" s="213">
        <v>3</v>
      </c>
    </row>
    <row r="5" spans="1:9" ht="27" customHeight="1" thickBot="1">
      <c r="A5" s="210"/>
      <c r="B5" s="212"/>
      <c r="C5" s="214"/>
      <c r="D5" s="212"/>
      <c r="E5" s="214"/>
      <c r="F5" s="212"/>
      <c r="G5" s="214"/>
      <c r="H5" s="212"/>
      <c r="I5" s="214"/>
    </row>
    <row r="6" spans="1:9" ht="38.25" customHeight="1" thickBot="1" thickTop="1">
      <c r="A6" s="89" t="s">
        <v>697</v>
      </c>
      <c r="B6" s="121"/>
      <c r="C6" s="114"/>
      <c r="D6" s="121"/>
      <c r="E6" s="114"/>
      <c r="F6" s="121" t="s">
        <v>698</v>
      </c>
      <c r="G6" s="114" t="s">
        <v>698</v>
      </c>
      <c r="H6" s="121" t="s">
        <v>698</v>
      </c>
      <c r="I6" s="114" t="s">
        <v>698</v>
      </c>
    </row>
    <row r="7" spans="1:9" ht="28.5" customHeight="1" thickBot="1" thickTop="1">
      <c r="A7" s="89" t="s">
        <v>699</v>
      </c>
      <c r="B7" s="121">
        <v>803.7</v>
      </c>
      <c r="C7" s="114">
        <v>1</v>
      </c>
      <c r="D7" s="121">
        <f>525.83+681.97</f>
        <v>1207.8000000000002</v>
      </c>
      <c r="E7" s="114">
        <v>2</v>
      </c>
      <c r="F7" s="121">
        <v>4794.12</v>
      </c>
      <c r="G7" s="114">
        <v>1</v>
      </c>
      <c r="H7" s="121" t="s">
        <v>698</v>
      </c>
      <c r="I7" s="114" t="s">
        <v>698</v>
      </c>
    </row>
    <row r="8" spans="1:9" ht="34.5" customHeight="1" thickBot="1" thickTop="1">
      <c r="A8" s="89" t="s">
        <v>700</v>
      </c>
      <c r="B8" s="121"/>
      <c r="C8" s="114"/>
      <c r="D8" s="121"/>
      <c r="E8" s="114"/>
      <c r="F8" s="121">
        <v>1260.23</v>
      </c>
      <c r="G8" s="114">
        <v>1</v>
      </c>
      <c r="H8" s="121" t="s">
        <v>698</v>
      </c>
      <c r="I8" s="114" t="s">
        <v>698</v>
      </c>
    </row>
    <row r="9" spans="1:9" ht="26.25" customHeight="1" thickBot="1" thickTop="1">
      <c r="A9" s="89" t="s">
        <v>701</v>
      </c>
      <c r="B9" s="121">
        <f>9000+800+240+980+925.06</f>
        <v>11945.06</v>
      </c>
      <c r="C9" s="114">
        <v>5</v>
      </c>
      <c r="D9" s="121"/>
      <c r="E9" s="114"/>
      <c r="F9" s="121">
        <v>709.64</v>
      </c>
      <c r="G9" s="114">
        <v>1</v>
      </c>
      <c r="H9" s="121" t="s">
        <v>698</v>
      </c>
      <c r="I9" s="114" t="s">
        <v>698</v>
      </c>
    </row>
    <row r="10" spans="1:9" ht="36" customHeight="1" thickBot="1" thickTop="1">
      <c r="A10" s="89" t="s">
        <v>702</v>
      </c>
      <c r="B10" s="121" t="s">
        <v>437</v>
      </c>
      <c r="C10" s="114" t="s">
        <v>437</v>
      </c>
      <c r="D10" s="121" t="s">
        <v>437</v>
      </c>
      <c r="E10" s="114" t="s">
        <v>437</v>
      </c>
      <c r="F10" s="121" t="s">
        <v>703</v>
      </c>
      <c r="G10" s="114" t="s">
        <v>703</v>
      </c>
      <c r="H10" s="121" t="s">
        <v>698</v>
      </c>
      <c r="I10" s="114" t="s">
        <v>698</v>
      </c>
    </row>
    <row r="11" spans="1:9" ht="18" thickBot="1" thickTop="1">
      <c r="A11" s="89" t="s">
        <v>704</v>
      </c>
      <c r="B11" s="121" t="s">
        <v>437</v>
      </c>
      <c r="C11" s="114" t="s">
        <v>437</v>
      </c>
      <c r="D11" s="121" t="s">
        <v>437</v>
      </c>
      <c r="E11" s="114" t="s">
        <v>437</v>
      </c>
      <c r="F11" s="121">
        <f>648.83+1080.8+1374.13</f>
        <v>3103.76</v>
      </c>
      <c r="G11" s="114">
        <v>2</v>
      </c>
      <c r="H11" s="121">
        <v>1167.63</v>
      </c>
      <c r="I11" s="114">
        <v>1</v>
      </c>
    </row>
    <row r="12" spans="1:9" ht="18" thickBot="1" thickTop="1">
      <c r="A12" s="89" t="s">
        <v>705</v>
      </c>
      <c r="B12" s="121">
        <f>200+809</f>
        <v>1009</v>
      </c>
      <c r="C12" s="114">
        <v>2</v>
      </c>
      <c r="D12" s="121">
        <v>40</v>
      </c>
      <c r="E12" s="114">
        <v>1</v>
      </c>
      <c r="F12" s="121" t="s">
        <v>437</v>
      </c>
      <c r="G12" s="114" t="s">
        <v>437</v>
      </c>
      <c r="H12" s="121" t="s">
        <v>437</v>
      </c>
      <c r="I12" s="114" t="s">
        <v>437</v>
      </c>
    </row>
    <row r="13" spans="1:9" ht="18" thickBot="1" thickTop="1">
      <c r="A13" s="120" t="s">
        <v>706</v>
      </c>
      <c r="B13" s="142">
        <f>SUM(B4:B12)</f>
        <v>25885.93</v>
      </c>
      <c r="C13" s="115">
        <v>17</v>
      </c>
      <c r="D13" s="142">
        <f>SUM(D4:D12)</f>
        <v>19159</v>
      </c>
      <c r="E13" s="115">
        <v>9</v>
      </c>
      <c r="F13" s="122">
        <f>F4+F7+F8+F9+F11</f>
        <v>29508.46</v>
      </c>
      <c r="G13" s="115">
        <v>13</v>
      </c>
      <c r="H13" s="122">
        <f>H4+H11</f>
        <v>6593.4800000000005</v>
      </c>
      <c r="I13" s="115">
        <v>4</v>
      </c>
    </row>
    <row r="14" spans="1:9" ht="18" thickBot="1" thickTop="1">
      <c r="A14" s="120" t="s">
        <v>707</v>
      </c>
      <c r="B14" s="116" t="s">
        <v>437</v>
      </c>
      <c r="C14" s="116" t="s">
        <v>437</v>
      </c>
      <c r="D14" s="116" t="s">
        <v>437</v>
      </c>
      <c r="E14" s="116" t="s">
        <v>437</v>
      </c>
      <c r="F14" s="116" t="s">
        <v>698</v>
      </c>
      <c r="G14" s="116" t="s">
        <v>698</v>
      </c>
      <c r="H14" s="116" t="s">
        <v>698</v>
      </c>
      <c r="I14" s="116" t="s">
        <v>698</v>
      </c>
    </row>
    <row r="15" spans="1:9" ht="19.5" thickBot="1" thickTop="1">
      <c r="A15" s="120" t="s">
        <v>708</v>
      </c>
      <c r="B15" s="215">
        <f>B13</f>
        <v>25885.93</v>
      </c>
      <c r="C15" s="216"/>
      <c r="D15" s="215">
        <f>D13</f>
        <v>19159</v>
      </c>
      <c r="E15" s="216"/>
      <c r="F15" s="215">
        <f>F13</f>
        <v>29508.46</v>
      </c>
      <c r="G15" s="216"/>
      <c r="H15" s="215">
        <f>H13</f>
        <v>6593.4800000000005</v>
      </c>
      <c r="I15" s="216"/>
    </row>
    <row r="16" ht="13.5" thickTop="1"/>
    <row r="17" spans="1:2" ht="16.5">
      <c r="A17" s="123" t="s">
        <v>779</v>
      </c>
      <c r="B17" s="7" t="s">
        <v>780</v>
      </c>
    </row>
    <row r="18" spans="1:2" ht="16.5">
      <c r="A18" s="123" t="s">
        <v>778</v>
      </c>
      <c r="B18" s="7" t="s">
        <v>896</v>
      </c>
    </row>
    <row r="19" spans="1:2" ht="12.75">
      <c r="A19" s="99" t="s">
        <v>781</v>
      </c>
      <c r="B19" s="7" t="s">
        <v>896</v>
      </c>
    </row>
  </sheetData>
  <sheetProtection/>
  <mergeCells count="18">
    <mergeCell ref="H1:I1"/>
    <mergeCell ref="H4:H5"/>
    <mergeCell ref="G4:G5"/>
    <mergeCell ref="I4:I5"/>
    <mergeCell ref="B15:C15"/>
    <mergeCell ref="D15:E15"/>
    <mergeCell ref="F15:G15"/>
    <mergeCell ref="H15:I15"/>
    <mergeCell ref="B2:C2"/>
    <mergeCell ref="D2:E2"/>
    <mergeCell ref="F2:G2"/>
    <mergeCell ref="H2:I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="60" zoomScalePageLayoutView="0" workbookViewId="0" topLeftCell="A1">
      <selection activeCell="O18" sqref="O18"/>
    </sheetView>
  </sheetViews>
  <sheetFormatPr defaultColWidth="9.140625" defaultRowHeight="12.75"/>
  <cols>
    <col min="1" max="1" width="7.7109375" style="0" customWidth="1"/>
    <col min="2" max="2" width="14.28125" style="0" customWidth="1"/>
    <col min="3" max="3" width="15.7109375" style="0" customWidth="1"/>
    <col min="4" max="4" width="17.8515625" style="0" customWidth="1"/>
    <col min="5" max="5" width="18.140625" style="0" customWidth="1"/>
    <col min="6" max="6" width="16.00390625" style="0" customWidth="1"/>
    <col min="7" max="7" width="16.8515625" style="0" customWidth="1"/>
  </cols>
  <sheetData>
    <row r="1" spans="6:7" ht="12.75">
      <c r="F1" s="236" t="s">
        <v>996</v>
      </c>
      <c r="G1" s="236"/>
    </row>
    <row r="2" ht="13.5" thickBot="1">
      <c r="C2" t="s">
        <v>953</v>
      </c>
    </row>
    <row r="3" spans="1:7" ht="12.75">
      <c r="A3" s="225" t="s">
        <v>56</v>
      </c>
      <c r="B3" s="227" t="s">
        <v>954</v>
      </c>
      <c r="C3" s="227" t="s">
        <v>955</v>
      </c>
      <c r="D3" s="227" t="s">
        <v>956</v>
      </c>
      <c r="E3" s="227" t="s">
        <v>957</v>
      </c>
      <c r="F3" s="165" t="s">
        <v>958</v>
      </c>
      <c r="G3" s="227" t="s">
        <v>991</v>
      </c>
    </row>
    <row r="4" spans="1:7" ht="13.5" thickBot="1">
      <c r="A4" s="226"/>
      <c r="B4" s="228"/>
      <c r="C4" s="228"/>
      <c r="D4" s="228"/>
      <c r="E4" s="228"/>
      <c r="F4" s="166" t="s">
        <v>959</v>
      </c>
      <c r="G4" s="228"/>
    </row>
    <row r="5" spans="1:7" ht="12.75">
      <c r="A5" s="217">
        <v>1</v>
      </c>
      <c r="B5" s="219" t="s">
        <v>960</v>
      </c>
      <c r="C5" s="219" t="s">
        <v>961</v>
      </c>
      <c r="D5" s="219" t="s">
        <v>962</v>
      </c>
      <c r="E5" s="223"/>
      <c r="F5" s="167"/>
      <c r="G5" s="221">
        <v>75000</v>
      </c>
    </row>
    <row r="6" spans="1:7" ht="13.5" thickBot="1">
      <c r="A6" s="218"/>
      <c r="B6" s="220"/>
      <c r="C6" s="220"/>
      <c r="D6" s="220"/>
      <c r="E6" s="224"/>
      <c r="F6" s="168">
        <v>2012</v>
      </c>
      <c r="G6" s="222"/>
    </row>
    <row r="7" spans="1:7" ht="12.75">
      <c r="A7" s="217">
        <v>2</v>
      </c>
      <c r="B7" s="219" t="s">
        <v>960</v>
      </c>
      <c r="C7" s="219" t="s">
        <v>961</v>
      </c>
      <c r="D7" s="219" t="s">
        <v>962</v>
      </c>
      <c r="E7" s="223"/>
      <c r="F7" s="167"/>
      <c r="G7" s="221">
        <v>75000</v>
      </c>
    </row>
    <row r="8" spans="1:7" ht="13.5" thickBot="1">
      <c r="A8" s="218"/>
      <c r="B8" s="220"/>
      <c r="C8" s="220"/>
      <c r="D8" s="220"/>
      <c r="E8" s="224"/>
      <c r="F8" s="168">
        <v>2012</v>
      </c>
      <c r="G8" s="222"/>
    </row>
    <row r="9" spans="1:7" ht="12.75">
      <c r="A9" s="217">
        <v>3</v>
      </c>
      <c r="B9" s="219" t="s">
        <v>960</v>
      </c>
      <c r="C9" s="219" t="s">
        <v>961</v>
      </c>
      <c r="D9" s="219" t="s">
        <v>963</v>
      </c>
      <c r="E9" s="223"/>
      <c r="F9" s="167"/>
      <c r="G9" s="221">
        <v>8500</v>
      </c>
    </row>
    <row r="10" spans="1:7" ht="13.5" thickBot="1">
      <c r="A10" s="218"/>
      <c r="B10" s="220"/>
      <c r="C10" s="220"/>
      <c r="D10" s="220"/>
      <c r="E10" s="224"/>
      <c r="F10" s="168">
        <v>2012</v>
      </c>
      <c r="G10" s="222"/>
    </row>
    <row r="11" spans="1:13" ht="12.75">
      <c r="A11" s="217">
        <v>4</v>
      </c>
      <c r="B11" s="219" t="s">
        <v>964</v>
      </c>
      <c r="C11" s="219" t="s">
        <v>965</v>
      </c>
      <c r="D11" s="219"/>
      <c r="E11" s="223">
        <v>811011215000036</v>
      </c>
      <c r="F11" s="219">
        <v>2012</v>
      </c>
      <c r="G11" s="221">
        <v>65000</v>
      </c>
      <c r="M11" s="25"/>
    </row>
    <row r="12" spans="1:7" ht="13.5" thickBot="1">
      <c r="A12" s="218"/>
      <c r="B12" s="220"/>
      <c r="C12" s="220"/>
      <c r="D12" s="220"/>
      <c r="E12" s="224"/>
      <c r="F12" s="220"/>
      <c r="G12" s="222"/>
    </row>
    <row r="13" spans="1:7" ht="12.75">
      <c r="A13" s="217">
        <v>5</v>
      </c>
      <c r="B13" s="219" t="s">
        <v>964</v>
      </c>
      <c r="C13" s="219" t="s">
        <v>965</v>
      </c>
      <c r="D13" s="219"/>
      <c r="E13" s="223">
        <v>811011202100414</v>
      </c>
      <c r="F13" s="219">
        <v>2012</v>
      </c>
      <c r="G13" s="221">
        <v>35000</v>
      </c>
    </row>
    <row r="14" spans="1:7" ht="13.5" thickBot="1">
      <c r="A14" s="218"/>
      <c r="B14" s="220"/>
      <c r="C14" s="220"/>
      <c r="D14" s="220"/>
      <c r="E14" s="224"/>
      <c r="F14" s="220"/>
      <c r="G14" s="222"/>
    </row>
    <row r="15" spans="1:7" ht="12.75">
      <c r="A15" s="217">
        <v>6</v>
      </c>
      <c r="B15" s="219" t="s">
        <v>964</v>
      </c>
      <c r="C15" s="219" t="s">
        <v>965</v>
      </c>
      <c r="D15" s="219"/>
      <c r="E15" s="223">
        <v>811011202100415</v>
      </c>
      <c r="F15" s="219">
        <v>2012</v>
      </c>
      <c r="G15" s="221">
        <v>35000</v>
      </c>
    </row>
    <row r="16" spans="1:7" ht="13.5" thickBot="1">
      <c r="A16" s="218"/>
      <c r="B16" s="220"/>
      <c r="C16" s="220"/>
      <c r="D16" s="220"/>
      <c r="E16" s="224"/>
      <c r="F16" s="220"/>
      <c r="G16" s="222"/>
    </row>
    <row r="17" spans="1:7" ht="12.75">
      <c r="A17" s="217">
        <v>7</v>
      </c>
      <c r="B17" s="219" t="s">
        <v>964</v>
      </c>
      <c r="C17" s="219" t="s">
        <v>965</v>
      </c>
      <c r="D17" s="219"/>
      <c r="E17" s="223">
        <v>811011203000279</v>
      </c>
      <c r="F17" s="219">
        <v>2012</v>
      </c>
      <c r="G17" s="221">
        <v>32000</v>
      </c>
    </row>
    <row r="18" spans="1:7" ht="13.5" thickBot="1">
      <c r="A18" s="218"/>
      <c r="B18" s="220"/>
      <c r="C18" s="220"/>
      <c r="D18" s="220"/>
      <c r="E18" s="224"/>
      <c r="F18" s="220"/>
      <c r="G18" s="222"/>
    </row>
    <row r="19" spans="1:7" ht="12.75">
      <c r="A19" s="217">
        <v>8</v>
      </c>
      <c r="B19" s="219" t="s">
        <v>964</v>
      </c>
      <c r="C19" s="219" t="s">
        <v>966</v>
      </c>
      <c r="D19" s="219" t="s">
        <v>967</v>
      </c>
      <c r="E19" s="223">
        <v>10551879</v>
      </c>
      <c r="F19" s="219">
        <v>2012</v>
      </c>
      <c r="G19" s="221">
        <v>35000</v>
      </c>
    </row>
    <row r="20" spans="1:7" ht="13.5" thickBot="1">
      <c r="A20" s="218"/>
      <c r="B20" s="220"/>
      <c r="C20" s="220"/>
      <c r="D20" s="220"/>
      <c r="E20" s="224"/>
      <c r="F20" s="220"/>
      <c r="G20" s="222"/>
    </row>
    <row r="21" spans="1:7" ht="12.75">
      <c r="A21" s="217">
        <v>9</v>
      </c>
      <c r="B21" s="219" t="s">
        <v>964</v>
      </c>
      <c r="C21" s="219" t="s">
        <v>966</v>
      </c>
      <c r="D21" s="219" t="s">
        <v>968</v>
      </c>
      <c r="E21" s="223">
        <v>10556751</v>
      </c>
      <c r="F21" s="219">
        <v>2012</v>
      </c>
      <c r="G21" s="221">
        <v>45000</v>
      </c>
    </row>
    <row r="22" spans="1:7" ht="13.5" thickBot="1">
      <c r="A22" s="218"/>
      <c r="B22" s="220"/>
      <c r="C22" s="220"/>
      <c r="D22" s="220"/>
      <c r="E22" s="224"/>
      <c r="F22" s="220"/>
      <c r="G22" s="222"/>
    </row>
    <row r="23" spans="1:7" ht="12.75">
      <c r="A23" s="217">
        <v>10</v>
      </c>
      <c r="B23" s="219" t="s">
        <v>964</v>
      </c>
      <c r="C23" s="219" t="s">
        <v>966</v>
      </c>
      <c r="D23" s="219" t="s">
        <v>968</v>
      </c>
      <c r="E23" s="223">
        <v>10556752</v>
      </c>
      <c r="F23" s="219">
        <v>2012</v>
      </c>
      <c r="G23" s="221">
        <v>45000</v>
      </c>
    </row>
    <row r="24" spans="1:7" ht="13.5" thickBot="1">
      <c r="A24" s="218"/>
      <c r="B24" s="220"/>
      <c r="C24" s="220"/>
      <c r="D24" s="220"/>
      <c r="E24" s="224"/>
      <c r="F24" s="220"/>
      <c r="G24" s="222"/>
    </row>
    <row r="25" spans="1:7" ht="12.75">
      <c r="A25" s="217">
        <v>11</v>
      </c>
      <c r="B25" s="219" t="s">
        <v>964</v>
      </c>
      <c r="C25" s="219" t="s">
        <v>966</v>
      </c>
      <c r="D25" s="219" t="s">
        <v>969</v>
      </c>
      <c r="E25" s="223">
        <v>10556750</v>
      </c>
      <c r="F25" s="219">
        <v>2012</v>
      </c>
      <c r="G25" s="221">
        <v>35000</v>
      </c>
    </row>
    <row r="26" spans="1:7" ht="13.5" thickBot="1">
      <c r="A26" s="218"/>
      <c r="B26" s="220"/>
      <c r="C26" s="220"/>
      <c r="D26" s="220"/>
      <c r="E26" s="224"/>
      <c r="F26" s="220"/>
      <c r="G26" s="222"/>
    </row>
    <row r="27" spans="1:7" ht="13.5" thickBot="1">
      <c r="A27" s="169">
        <v>12</v>
      </c>
      <c r="B27" s="168" t="s">
        <v>970</v>
      </c>
      <c r="C27" s="168" t="s">
        <v>971</v>
      </c>
      <c r="D27" s="168" t="s">
        <v>972</v>
      </c>
      <c r="E27" s="170">
        <v>7452977900099100</v>
      </c>
      <c r="F27" s="168">
        <v>2012</v>
      </c>
      <c r="G27" s="172">
        <v>45000</v>
      </c>
    </row>
    <row r="28" spans="1:7" ht="13.5" thickBot="1">
      <c r="A28" s="169">
        <v>13</v>
      </c>
      <c r="B28" s="168" t="s">
        <v>970</v>
      </c>
      <c r="C28" s="168" t="s">
        <v>971</v>
      </c>
      <c r="D28" s="168" t="s">
        <v>972</v>
      </c>
      <c r="E28" s="170">
        <v>7452977900049100</v>
      </c>
      <c r="F28" s="168">
        <v>2012</v>
      </c>
      <c r="G28" s="172">
        <v>45000</v>
      </c>
    </row>
    <row r="29" spans="1:7" ht="13.5" thickBot="1">
      <c r="A29" s="169">
        <v>14</v>
      </c>
      <c r="B29" s="168" t="s">
        <v>973</v>
      </c>
      <c r="C29" s="168" t="s">
        <v>971</v>
      </c>
      <c r="D29" s="168" t="s">
        <v>974</v>
      </c>
      <c r="E29" s="170">
        <v>7196169100726100</v>
      </c>
      <c r="F29" s="168">
        <v>2012</v>
      </c>
      <c r="G29" s="172">
        <v>40000</v>
      </c>
    </row>
    <row r="30" spans="1:7" ht="13.5" thickBot="1">
      <c r="A30" s="169">
        <v>15</v>
      </c>
      <c r="B30" s="168" t="s">
        <v>973</v>
      </c>
      <c r="C30" s="168" t="s">
        <v>971</v>
      </c>
      <c r="D30" s="168" t="s">
        <v>974</v>
      </c>
      <c r="E30" s="170">
        <v>71961691000671100</v>
      </c>
      <c r="F30" s="168">
        <v>2012</v>
      </c>
      <c r="G30" s="172">
        <v>40000</v>
      </c>
    </row>
    <row r="31" spans="1:7" ht="12.75">
      <c r="A31" s="217">
        <v>16</v>
      </c>
      <c r="B31" s="219" t="s">
        <v>973</v>
      </c>
      <c r="C31" s="219" t="s">
        <v>971</v>
      </c>
      <c r="D31" s="219" t="s">
        <v>974</v>
      </c>
      <c r="E31" s="171">
        <v>719616910</v>
      </c>
      <c r="F31" s="219">
        <v>2012</v>
      </c>
      <c r="G31" s="221">
        <v>40000</v>
      </c>
    </row>
    <row r="32" spans="1:7" ht="13.5" thickBot="1">
      <c r="A32" s="218"/>
      <c r="B32" s="220"/>
      <c r="C32" s="220"/>
      <c r="D32" s="220"/>
      <c r="E32" s="170">
        <v>737102</v>
      </c>
      <c r="F32" s="220"/>
      <c r="G32" s="222"/>
    </row>
    <row r="33" spans="1:7" ht="13.5" thickBot="1">
      <c r="A33" s="169">
        <v>17</v>
      </c>
      <c r="B33" s="168" t="s">
        <v>973</v>
      </c>
      <c r="C33" s="168" t="s">
        <v>971</v>
      </c>
      <c r="D33" s="168" t="s">
        <v>974</v>
      </c>
      <c r="E33" s="170">
        <v>7196169100689100</v>
      </c>
      <c r="F33" s="168">
        <v>2012</v>
      </c>
      <c r="G33" s="172">
        <v>40000</v>
      </c>
    </row>
    <row r="34" spans="1:7" ht="13.5" thickBot="1">
      <c r="A34" s="169">
        <v>18</v>
      </c>
      <c r="B34" s="168" t="s">
        <v>973</v>
      </c>
      <c r="C34" s="168" t="s">
        <v>971</v>
      </c>
      <c r="D34" s="168" t="s">
        <v>974</v>
      </c>
      <c r="E34" s="170">
        <v>7196169100726100</v>
      </c>
      <c r="F34" s="168">
        <v>2012</v>
      </c>
      <c r="G34" s="172">
        <v>40000</v>
      </c>
    </row>
    <row r="35" spans="1:7" ht="13.5" thickBot="1">
      <c r="A35" s="169">
        <v>19</v>
      </c>
      <c r="B35" s="168" t="s">
        <v>973</v>
      </c>
      <c r="C35" s="168" t="s">
        <v>971</v>
      </c>
      <c r="D35" s="168" t="s">
        <v>974</v>
      </c>
      <c r="E35" s="170">
        <v>7196169100671110</v>
      </c>
      <c r="F35" s="168">
        <v>2012</v>
      </c>
      <c r="G35" s="172">
        <v>40000</v>
      </c>
    </row>
    <row r="36" spans="1:7" ht="26.25" thickBot="1">
      <c r="A36" s="169">
        <v>20</v>
      </c>
      <c r="B36" s="168" t="s">
        <v>975</v>
      </c>
      <c r="C36" s="168" t="s">
        <v>976</v>
      </c>
      <c r="D36" s="168" t="s">
        <v>977</v>
      </c>
      <c r="E36" s="170" t="s">
        <v>978</v>
      </c>
      <c r="F36" s="168">
        <v>2013</v>
      </c>
      <c r="G36" s="172">
        <v>15000</v>
      </c>
    </row>
    <row r="37" spans="1:7" ht="26.25" thickBot="1">
      <c r="A37" s="169">
        <v>21</v>
      </c>
      <c r="B37" s="168" t="s">
        <v>979</v>
      </c>
      <c r="C37" s="168" t="s">
        <v>980</v>
      </c>
      <c r="D37" s="168" t="s">
        <v>981</v>
      </c>
      <c r="E37" s="170" t="s">
        <v>982</v>
      </c>
      <c r="F37" s="168">
        <v>2012</v>
      </c>
      <c r="G37" s="172">
        <v>80000</v>
      </c>
    </row>
    <row r="38" spans="1:7" ht="26.25" thickBot="1">
      <c r="A38" s="169">
        <v>22</v>
      </c>
      <c r="B38" s="168" t="s">
        <v>983</v>
      </c>
      <c r="C38" s="168" t="s">
        <v>984</v>
      </c>
      <c r="D38" s="168" t="s">
        <v>985</v>
      </c>
      <c r="E38" s="170" t="s">
        <v>986</v>
      </c>
      <c r="F38" s="168">
        <v>2012</v>
      </c>
      <c r="G38" s="172">
        <v>22000</v>
      </c>
    </row>
    <row r="39" spans="1:7" ht="26.25" thickBot="1">
      <c r="A39" s="169">
        <v>23</v>
      </c>
      <c r="B39" s="168" t="s">
        <v>983</v>
      </c>
      <c r="C39" s="168" t="s">
        <v>984</v>
      </c>
      <c r="D39" s="168" t="s">
        <v>985</v>
      </c>
      <c r="E39" s="170" t="s">
        <v>987</v>
      </c>
      <c r="F39" s="168">
        <v>2012</v>
      </c>
      <c r="G39" s="172">
        <v>22000</v>
      </c>
    </row>
    <row r="40" spans="1:7" ht="26.25" thickBot="1">
      <c r="A40" s="169">
        <v>24</v>
      </c>
      <c r="B40" s="168" t="s">
        <v>983</v>
      </c>
      <c r="C40" s="168" t="s">
        <v>984</v>
      </c>
      <c r="D40" s="168" t="s">
        <v>988</v>
      </c>
      <c r="E40" s="170" t="s">
        <v>989</v>
      </c>
      <c r="F40" s="168">
        <v>2012</v>
      </c>
      <c r="G40" s="172">
        <v>18000</v>
      </c>
    </row>
    <row r="41" spans="1:7" ht="26.25" thickBot="1">
      <c r="A41" s="169">
        <v>25</v>
      </c>
      <c r="B41" s="168" t="s">
        <v>983</v>
      </c>
      <c r="C41" s="168" t="s">
        <v>984</v>
      </c>
      <c r="D41" s="168" t="s">
        <v>988</v>
      </c>
      <c r="E41" s="170" t="s">
        <v>990</v>
      </c>
      <c r="F41" s="167">
        <v>2012</v>
      </c>
      <c r="G41" s="173">
        <v>18000</v>
      </c>
    </row>
    <row r="42" spans="6:7" ht="12.75">
      <c r="F42" s="175" t="s">
        <v>776</v>
      </c>
      <c r="G42" s="174">
        <f>SUM(G5:G41)</f>
        <v>990500</v>
      </c>
    </row>
  </sheetData>
  <sheetProtection/>
  <mergeCells count="87">
    <mergeCell ref="F1:G1"/>
    <mergeCell ref="A3:A4"/>
    <mergeCell ref="B3:B4"/>
    <mergeCell ref="C3:C4"/>
    <mergeCell ref="D3:D4"/>
    <mergeCell ref="E3:E4"/>
    <mergeCell ref="G3:G4"/>
    <mergeCell ref="A5:A6"/>
    <mergeCell ref="B5:B6"/>
    <mergeCell ref="C5:C6"/>
    <mergeCell ref="D5:D6"/>
    <mergeCell ref="E5:E6"/>
    <mergeCell ref="G5:G6"/>
    <mergeCell ref="A7:A8"/>
    <mergeCell ref="B7:B8"/>
    <mergeCell ref="C7:C8"/>
    <mergeCell ref="D7:D8"/>
    <mergeCell ref="E7:E8"/>
    <mergeCell ref="G7:G8"/>
    <mergeCell ref="A9:A10"/>
    <mergeCell ref="B9:B10"/>
    <mergeCell ref="C9:C10"/>
    <mergeCell ref="D9:D10"/>
    <mergeCell ref="E9:E10"/>
    <mergeCell ref="G9:G10"/>
    <mergeCell ref="F13:F14"/>
    <mergeCell ref="G13:G14"/>
    <mergeCell ref="A11:A12"/>
    <mergeCell ref="B11:B12"/>
    <mergeCell ref="C11:C12"/>
    <mergeCell ref="D11:D12"/>
    <mergeCell ref="E11:E12"/>
    <mergeCell ref="F11:F12"/>
    <mergeCell ref="C15:C16"/>
    <mergeCell ref="D15:D16"/>
    <mergeCell ref="E15:E16"/>
    <mergeCell ref="F15:F16"/>
    <mergeCell ref="G11:G12"/>
    <mergeCell ref="A13:A14"/>
    <mergeCell ref="B13:B14"/>
    <mergeCell ref="C13:C14"/>
    <mergeCell ref="D13:D14"/>
    <mergeCell ref="E13:E14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F21:F22"/>
    <mergeCell ref="G21:G22"/>
    <mergeCell ref="A19:A20"/>
    <mergeCell ref="B19:B20"/>
    <mergeCell ref="C19:C20"/>
    <mergeCell ref="D19:D20"/>
    <mergeCell ref="E19:E20"/>
    <mergeCell ref="F19:F20"/>
    <mergeCell ref="C23:C24"/>
    <mergeCell ref="D23:D24"/>
    <mergeCell ref="E23:E24"/>
    <mergeCell ref="F23:F24"/>
    <mergeCell ref="G19:G20"/>
    <mergeCell ref="A21:A22"/>
    <mergeCell ref="B21:B22"/>
    <mergeCell ref="C21:C22"/>
    <mergeCell ref="D21:D22"/>
    <mergeCell ref="E21:E22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A31:A32"/>
    <mergeCell ref="B31:B32"/>
    <mergeCell ref="C31:C32"/>
    <mergeCell ref="D31:D32"/>
    <mergeCell ref="F31:F32"/>
    <mergeCell ref="G31:G32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Zajkowski</dc:creator>
  <cp:keywords/>
  <dc:description/>
  <cp:lastModifiedBy>I.Jasińska</cp:lastModifiedBy>
  <cp:lastPrinted>2020-11-23T13:07:50Z</cp:lastPrinted>
  <dcterms:created xsi:type="dcterms:W3CDTF">2016-12-05T09:31:36Z</dcterms:created>
  <dcterms:modified xsi:type="dcterms:W3CDTF">2020-11-23T13:13:24Z</dcterms:modified>
  <cp:category/>
  <cp:version/>
  <cp:contentType/>
  <cp:contentStatus/>
</cp:coreProperties>
</file>